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vitaflo-dc1\FolderRedirection\ianglayzer\Desktop\"/>
    </mc:Choice>
  </mc:AlternateContent>
  <workbookProtection workbookPassword="EA5D" lockStructure="1"/>
  <bookViews>
    <workbookView xWindow="0" yWindow="0" windowWidth="20340" windowHeight="10020" firstSheet="4" activeTab="11"/>
  </bookViews>
  <sheets>
    <sheet name="Cover" sheetId="10" state="hidden" r:id="rId1"/>
    <sheet name="Data" sheetId="8" state="hidden" r:id="rId2"/>
    <sheet name="Team Selector" sheetId="9" r:id="rId3"/>
    <sheet name="Transfer Sheet" sheetId="40" r:id="rId4"/>
    <sheet name="Rules" sheetId="7" r:id="rId5"/>
    <sheet name="New Players" sheetId="11" state="hidden" r:id="rId6"/>
    <sheet name="League Table" sheetId="28" r:id="rId7"/>
    <sheet name="Weekly League Table" sheetId="35" state="hidden" r:id="rId8"/>
    <sheet name="Weekly Total League Table" sheetId="36" state="hidden" r:id="rId9"/>
    <sheet name="League Position Tracker" sheetId="32" state="hidden" r:id="rId10"/>
    <sheet name="Team of the Week" sheetId="33" r:id="rId11"/>
    <sheet name="Team Points Checker" sheetId="29" r:id="rId12"/>
    <sheet name="Points - Teams W1" sheetId="25" state="hidden" r:id="rId13"/>
    <sheet name="Points - Teams W2" sheetId="43" state="hidden" r:id="rId14"/>
    <sheet name="Points - Player Total" sheetId="24" r:id="rId15"/>
    <sheet name="Points - Summary" sheetId="39" r:id="rId16"/>
    <sheet name="Apperances" sheetId="37" r:id="rId17"/>
    <sheet name="Points - Runs" sheetId="12" r:id="rId18"/>
    <sheet name="Points - Runs 50s" sheetId="21" r:id="rId19"/>
    <sheet name="Points - Runs 100s" sheetId="23" r:id="rId20"/>
    <sheet name="Points - Wickets" sheetId="19" r:id="rId21"/>
    <sheet name="Points - 5 fers" sheetId="22" r:id="rId22"/>
    <sheet name="Points - Hattrick" sheetId="26" r:id="rId23"/>
    <sheet name="Points - Fielding" sheetId="20" r:id="rId24"/>
    <sheet name="Teams - Window 1 Captains" sheetId="38" state="hidden" r:id="rId25"/>
    <sheet name="Captains W1" sheetId="42" r:id="rId26"/>
    <sheet name="Batting" sheetId="1" state="hidden" r:id="rId27"/>
    <sheet name="Bowling" sheetId="2" state="hidden" r:id="rId28"/>
    <sheet name="Fielding (Out fielders)" sheetId="3" state="hidden" r:id="rId29"/>
    <sheet name="Total" sheetId="4" state="hidden" r:id="rId30"/>
    <sheet name="Captains W2" sheetId="44" r:id="rId31"/>
    <sheet name="Teams - Player List W1" sheetId="30" state="hidden" r:id="rId32"/>
    <sheet name="Teams - Player List W2" sheetId="41" state="hidden" r:id="rId33"/>
    <sheet name="Teams - Window 1" sheetId="13" state="hidden" r:id="rId34"/>
    <sheet name="Teams - Window 2" sheetId="14" state="hidden" r:id="rId35"/>
    <sheet name="Teams - Window 3" sheetId="15" state="hidden" r:id="rId36"/>
    <sheet name="Teams - Window 4" sheetId="27" state="hidden" r:id="rId37"/>
    <sheet name="Teams - Window 5" sheetId="17" state="hidden" r:id="rId38"/>
    <sheet name="Payments" sheetId="18" state="hidden" r:id="rId39"/>
  </sheets>
  <definedNames>
    <definedName name="_xlnm._FilterDatabase" localSheetId="26" hidden="1">Batting!$A$1:$M$51</definedName>
    <definedName name="_xlnm._FilterDatabase" localSheetId="27" hidden="1">Bowling!$A$1:$F$1</definedName>
    <definedName name="_xlnm._FilterDatabase" localSheetId="25" hidden="1">'Captains W1'!$A$4:$A$7</definedName>
    <definedName name="_xlnm._FilterDatabase" localSheetId="30" hidden="1">'Captains W2'!$A$4:$A$7</definedName>
    <definedName name="_xlnm._FilterDatabase" localSheetId="28" hidden="1">'Fielding (Out fielders)'!$A$1:$J$1</definedName>
    <definedName name="_xlnm._FilterDatabase" localSheetId="31" hidden="1">'Teams - Player List W1'!$A$4:$AV$48</definedName>
    <definedName name="_xlnm._FilterDatabase" localSheetId="32" hidden="1">'Teams - Player List W2'!$A$4:$AV$48</definedName>
    <definedName name="_xlnm._FilterDatabase" localSheetId="33" hidden="1">'Teams - Window 1'!$A$4:$AZ$57</definedName>
    <definedName name="_xlnm._FilterDatabase" localSheetId="24" hidden="1">'Teams - Window 1 Captains'!$A$4:$B$49</definedName>
    <definedName name="_xlnm._FilterDatabase" localSheetId="29" hidden="1">Total!$A$1:$E$1</definedName>
    <definedName name="_xlnm._FilterDatabase" localSheetId="7" hidden="1">'Weekly League Table'!$D$6:$E$6</definedName>
    <definedName name="_xlnm._FilterDatabase" localSheetId="8" hidden="1">'Weekly Total League Table'!$D$6:$E$6</definedName>
    <definedName name="_xlnm.Print_Area" localSheetId="0">Cover!$A$1:$P$32</definedName>
    <definedName name="_xlnm.Print_Area" localSheetId="1">Data!$L$3:$M$55</definedName>
    <definedName name="_xlnm.Print_Area" localSheetId="9">'League Position Tracker'!$A$62:$O$116</definedName>
    <definedName name="_xlnm.Print_Area" localSheetId="6">'League Table'!$A$1:$G$58</definedName>
    <definedName name="_xlnm.Print_Area" localSheetId="14">'Points - Player Total'!$A$1:$AE$59</definedName>
    <definedName name="_xlnm.Print_Area" localSheetId="15">'Points - Summary'!$A$1:$N$60</definedName>
    <definedName name="_xlnm.Print_Area" localSheetId="4">Rules!$A$1:$I$41</definedName>
    <definedName name="_xlnm.Print_Area" localSheetId="2">'Team Selector'!$A$1:$F$46,'Team Selector'!$H$1:$Q$46,'Team Selector'!$S$1:$T$29</definedName>
    <definedName name="_xlnm.Print_Area" localSheetId="34">'Teams - Window 2'!$A$1:$BE$58</definedName>
    <definedName name="_xlnm.Print_Area" localSheetId="29">Total!$H$1:$P$40</definedName>
    <definedName name="_xlnm.Print_Area" localSheetId="7">'Weekly League Table'!$A$1:$D$58</definedName>
    <definedName name="_xlnm.Print_Area" localSheetId="8">'Weekly Total League Table'!$A$1:$D$58</definedName>
    <definedName name="_xlnm.Print_Titles" localSheetId="34">'Teams - Window 2'!$A:$D</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3" i="29" l="1"/>
  <c r="D33" i="29"/>
  <c r="B28" i="29"/>
  <c r="D28" i="29" s="1"/>
  <c r="B26" i="29"/>
  <c r="D26" i="29" s="1"/>
  <c r="B24" i="29"/>
  <c r="D24" i="29" s="1"/>
  <c r="B22" i="29"/>
  <c r="D22" i="29" s="1"/>
  <c r="B20" i="29"/>
  <c r="D20" i="29" s="1"/>
  <c r="B18" i="29"/>
  <c r="D18" i="29" s="1"/>
  <c r="B16" i="29"/>
  <c r="D16" i="29" s="1"/>
  <c r="B14" i="29"/>
  <c r="D14" i="29" s="1"/>
  <c r="B12" i="29"/>
  <c r="D12" i="29" s="1"/>
  <c r="B10" i="29"/>
  <c r="D10" i="29" s="1"/>
  <c r="B8" i="29"/>
  <c r="D8" i="29" s="1"/>
  <c r="E8" i="29"/>
  <c r="K8" i="29" s="1"/>
  <c r="K33" i="29" l="1"/>
  <c r="D31" i="29"/>
  <c r="L8" i="29"/>
  <c r="J8" i="29"/>
  <c r="E59" i="28"/>
  <c r="E58" i="28"/>
  <c r="E57" i="28"/>
  <c r="E56" i="28"/>
  <c r="E55" i="28"/>
  <c r="E54" i="28"/>
  <c r="E53" i="28"/>
  <c r="E52" i="28"/>
  <c r="E51" i="28"/>
  <c r="E50" i="28"/>
  <c r="E49" i="28"/>
  <c r="E48" i="28"/>
  <c r="E47" i="28"/>
  <c r="E46" i="28"/>
  <c r="E45" i="28"/>
  <c r="E44" i="28"/>
  <c r="E43" i="28"/>
  <c r="E42" i="28"/>
  <c r="E41" i="28"/>
  <c r="E40" i="28"/>
  <c r="E39" i="28"/>
  <c r="E38" i="28"/>
  <c r="E37" i="28"/>
  <c r="E36" i="28"/>
  <c r="E35" i="28"/>
  <c r="E34" i="28"/>
  <c r="E33" i="28"/>
  <c r="E32" i="28"/>
  <c r="E31" i="28"/>
  <c r="E30" i="28"/>
  <c r="E29" i="28"/>
  <c r="E28" i="28"/>
  <c r="E27" i="28"/>
  <c r="E26" i="28"/>
  <c r="E25" i="28"/>
  <c r="E24" i="28"/>
  <c r="E23" i="28"/>
  <c r="E22" i="28"/>
  <c r="E21" i="28"/>
  <c r="E20" i="28"/>
  <c r="E19" i="28"/>
  <c r="E18" i="28"/>
  <c r="E17" i="28"/>
  <c r="E16" i="28"/>
  <c r="E15" i="28"/>
  <c r="E14" i="28"/>
  <c r="E13" i="28"/>
  <c r="E12" i="28"/>
  <c r="E11" i="28"/>
  <c r="E10" i="28"/>
  <c r="E9" i="28"/>
  <c r="E8" i="28"/>
  <c r="E7" i="28"/>
  <c r="L70" i="37"/>
  <c r="BO7" i="35" l="1"/>
  <c r="BP7" i="35"/>
  <c r="C59" i="28" l="1"/>
  <c r="C58" i="28"/>
  <c r="C57" i="28"/>
  <c r="C56" i="28"/>
  <c r="C55" i="28"/>
  <c r="C54" i="28"/>
  <c r="C53" i="28"/>
  <c r="C52" i="28"/>
  <c r="C51" i="28"/>
  <c r="C50" i="28"/>
  <c r="C49" i="28"/>
  <c r="C48" i="28"/>
  <c r="C47" i="28"/>
  <c r="C46" i="28"/>
  <c r="C45" i="28"/>
  <c r="C44" i="28"/>
  <c r="C43" i="28"/>
  <c r="C42" i="28"/>
  <c r="C41" i="28"/>
  <c r="C40" i="28"/>
  <c r="C39" i="28"/>
  <c r="C38" i="28"/>
  <c r="C37" i="28"/>
  <c r="C36" i="28"/>
  <c r="C35" i="28"/>
  <c r="C34" i="28"/>
  <c r="C33" i="28"/>
  <c r="C32" i="28"/>
  <c r="C31" i="28"/>
  <c r="C30" i="28"/>
  <c r="C29" i="28"/>
  <c r="C28" i="28"/>
  <c r="C27" i="28"/>
  <c r="C26" i="28"/>
  <c r="C25" i="28"/>
  <c r="C24" i="28"/>
  <c r="C23" i="28"/>
  <c r="C22" i="28"/>
  <c r="C21" i="28"/>
  <c r="C20" i="28"/>
  <c r="C19" i="28"/>
  <c r="C18" i="28"/>
  <c r="C17" i="28"/>
  <c r="C16" i="28"/>
  <c r="C15" i="28"/>
  <c r="C14" i="28"/>
  <c r="C13" i="28"/>
  <c r="C12" i="28"/>
  <c r="C11" i="28"/>
  <c r="C10" i="28"/>
  <c r="C9" i="28"/>
  <c r="C8" i="28"/>
  <c r="C7" i="28"/>
  <c r="E28" i="29" l="1"/>
  <c r="K28" i="29" s="1"/>
  <c r="L28" i="29" s="1"/>
  <c r="E26" i="29"/>
  <c r="K26" i="29" s="1"/>
  <c r="L26" i="29" s="1"/>
  <c r="E24" i="29"/>
  <c r="E22" i="29"/>
  <c r="K22" i="29" s="1"/>
  <c r="L22" i="29" s="1"/>
  <c r="E20" i="29"/>
  <c r="K20" i="29" s="1"/>
  <c r="L20" i="29" s="1"/>
  <c r="E18" i="29"/>
  <c r="K18" i="29" s="1"/>
  <c r="L18" i="29" s="1"/>
  <c r="E16" i="29"/>
  <c r="K16" i="29" s="1"/>
  <c r="L16" i="29" s="1"/>
  <c r="E14" i="29"/>
  <c r="K14" i="29" s="1"/>
  <c r="L14" i="29" s="1"/>
  <c r="E12" i="29"/>
  <c r="K12" i="29" s="1"/>
  <c r="L12" i="29" s="1"/>
  <c r="E10" i="29"/>
  <c r="K10" i="29" s="1"/>
  <c r="O60" i="39"/>
  <c r="O59" i="39"/>
  <c r="O58" i="39"/>
  <c r="O57" i="39"/>
  <c r="O56" i="39"/>
  <c r="O55" i="39"/>
  <c r="O54" i="39"/>
  <c r="O53" i="39"/>
  <c r="O52" i="39"/>
  <c r="O51" i="39"/>
  <c r="O50" i="39"/>
  <c r="O49" i="39"/>
  <c r="O48" i="39"/>
  <c r="O47" i="39"/>
  <c r="O45" i="39"/>
  <c r="O44" i="39"/>
  <c r="O41" i="39"/>
  <c r="O40" i="39"/>
  <c r="O39" i="39"/>
  <c r="O38" i="39"/>
  <c r="O35" i="39"/>
  <c r="O34" i="39"/>
  <c r="O33" i="39"/>
  <c r="O32" i="39"/>
  <c r="O31" i="39"/>
  <c r="O30" i="39"/>
  <c r="O29" i="39"/>
  <c r="O27" i="39"/>
  <c r="O25" i="39"/>
  <c r="O24" i="39"/>
  <c r="O23" i="39"/>
  <c r="O22" i="39"/>
  <c r="O21" i="39"/>
  <c r="O20" i="39"/>
  <c r="O19" i="39"/>
  <c r="O18" i="39"/>
  <c r="O17" i="39"/>
  <c r="O16" i="39"/>
  <c r="O15" i="39"/>
  <c r="O14" i="39"/>
  <c r="O11" i="39"/>
  <c r="O10" i="39"/>
  <c r="O9" i="39"/>
  <c r="O8" i="39"/>
  <c r="BH6" i="14"/>
  <c r="BK58" i="14"/>
  <c r="BK51" i="14"/>
  <c r="BK50" i="14"/>
  <c r="BK33" i="14"/>
  <c r="BK27" i="14"/>
  <c r="BK22" i="14"/>
  <c r="BK21" i="14"/>
  <c r="BK20" i="14"/>
  <c r="BK19" i="14"/>
  <c r="K24" i="29" l="1"/>
  <c r="L24" i="29" s="1"/>
  <c r="L10" i="29"/>
  <c r="Z60" i="24"/>
  <c r="Y60" i="24"/>
  <c r="X60" i="24"/>
  <c r="W60" i="24"/>
  <c r="V60" i="24"/>
  <c r="U60" i="24"/>
  <c r="T60" i="24"/>
  <c r="S60" i="24"/>
  <c r="R60" i="24"/>
  <c r="Q60" i="24"/>
  <c r="P60" i="24"/>
  <c r="O60" i="24"/>
  <c r="N60" i="24"/>
  <c r="M60" i="24"/>
  <c r="L60" i="24"/>
  <c r="K60" i="24"/>
  <c r="J60" i="24"/>
  <c r="I60" i="24"/>
  <c r="H60" i="24"/>
  <c r="G60" i="24"/>
  <c r="F60" i="24"/>
  <c r="E60" i="24"/>
  <c r="Z59" i="24"/>
  <c r="Y59" i="24"/>
  <c r="X59" i="24"/>
  <c r="W59" i="24"/>
  <c r="V59" i="24"/>
  <c r="U59" i="24"/>
  <c r="T59" i="24"/>
  <c r="S59" i="24"/>
  <c r="R59" i="24"/>
  <c r="Q59" i="24"/>
  <c r="P59" i="24"/>
  <c r="O59" i="24"/>
  <c r="N59" i="24"/>
  <c r="M59" i="24"/>
  <c r="L59" i="24"/>
  <c r="K59" i="24"/>
  <c r="J59" i="24"/>
  <c r="I59" i="24"/>
  <c r="H59" i="24"/>
  <c r="G59" i="24"/>
  <c r="F59" i="24"/>
  <c r="E59" i="24"/>
  <c r="Z58" i="24"/>
  <c r="Y58" i="24"/>
  <c r="X58" i="24"/>
  <c r="W58" i="24"/>
  <c r="V58" i="24"/>
  <c r="U58" i="24"/>
  <c r="T58" i="24"/>
  <c r="S58" i="24"/>
  <c r="R58" i="24"/>
  <c r="Q58" i="24"/>
  <c r="P58" i="24"/>
  <c r="O58" i="24"/>
  <c r="N58" i="24"/>
  <c r="M58" i="24"/>
  <c r="L58" i="24"/>
  <c r="K58" i="24"/>
  <c r="J58" i="24"/>
  <c r="I58" i="24"/>
  <c r="H58" i="24"/>
  <c r="G58" i="24"/>
  <c r="F58" i="24"/>
  <c r="E58" i="24"/>
  <c r="Z57" i="24"/>
  <c r="Y57" i="24"/>
  <c r="X57" i="24"/>
  <c r="W57" i="24"/>
  <c r="V57" i="24"/>
  <c r="U57" i="24"/>
  <c r="T57" i="24"/>
  <c r="S57" i="24"/>
  <c r="R57" i="24"/>
  <c r="Q57" i="24"/>
  <c r="P57" i="24"/>
  <c r="O57" i="24"/>
  <c r="N57" i="24"/>
  <c r="M57" i="24"/>
  <c r="L57" i="24"/>
  <c r="K57" i="24"/>
  <c r="J57" i="24"/>
  <c r="I57" i="24"/>
  <c r="H57" i="24"/>
  <c r="G57" i="24"/>
  <c r="F57" i="24"/>
  <c r="E57" i="24"/>
  <c r="Z56" i="24"/>
  <c r="Y56" i="24"/>
  <c r="X56" i="24"/>
  <c r="W56" i="24"/>
  <c r="V56" i="24"/>
  <c r="U56" i="24"/>
  <c r="T56" i="24"/>
  <c r="S56" i="24"/>
  <c r="R56" i="24"/>
  <c r="Q56" i="24"/>
  <c r="P56" i="24"/>
  <c r="O56" i="24"/>
  <c r="N56" i="24"/>
  <c r="M56" i="24"/>
  <c r="L56" i="24"/>
  <c r="K56" i="24"/>
  <c r="J56" i="24"/>
  <c r="I56" i="24"/>
  <c r="H56" i="24"/>
  <c r="G56" i="24"/>
  <c r="F56" i="24"/>
  <c r="E56" i="24"/>
  <c r="Z55" i="24"/>
  <c r="Y55" i="24"/>
  <c r="X55" i="24"/>
  <c r="W55" i="24"/>
  <c r="V55" i="24"/>
  <c r="U55" i="24"/>
  <c r="T55" i="24"/>
  <c r="S55" i="24"/>
  <c r="R55" i="24"/>
  <c r="Q55" i="24"/>
  <c r="P55" i="24"/>
  <c r="O55" i="24"/>
  <c r="N55" i="24"/>
  <c r="M55" i="24"/>
  <c r="L55" i="24"/>
  <c r="K55" i="24"/>
  <c r="J55" i="24"/>
  <c r="I55" i="24"/>
  <c r="H55" i="24"/>
  <c r="G55" i="24"/>
  <c r="F55" i="24"/>
  <c r="E55" i="24"/>
  <c r="Z54" i="24"/>
  <c r="Y54" i="24"/>
  <c r="X54" i="24"/>
  <c r="W54" i="24"/>
  <c r="V54" i="24"/>
  <c r="U54" i="24"/>
  <c r="T54" i="24"/>
  <c r="S54" i="24"/>
  <c r="R54" i="24"/>
  <c r="Q54" i="24"/>
  <c r="P54" i="24"/>
  <c r="O54" i="24"/>
  <c r="N54" i="24"/>
  <c r="M54" i="24"/>
  <c r="L54" i="24"/>
  <c r="K54" i="24"/>
  <c r="J54" i="24"/>
  <c r="I54" i="24"/>
  <c r="H54" i="24"/>
  <c r="G54" i="24"/>
  <c r="F54" i="24"/>
  <c r="E54" i="24"/>
  <c r="Z53" i="24"/>
  <c r="Y53" i="24"/>
  <c r="X53" i="24"/>
  <c r="W53" i="24"/>
  <c r="V53" i="24"/>
  <c r="U53" i="24"/>
  <c r="T53" i="24"/>
  <c r="S53" i="24"/>
  <c r="R53" i="24"/>
  <c r="Q53" i="24"/>
  <c r="P53" i="24"/>
  <c r="O53" i="24"/>
  <c r="N53" i="24"/>
  <c r="M53" i="24"/>
  <c r="L53" i="24"/>
  <c r="K53" i="24"/>
  <c r="J53" i="24"/>
  <c r="I53" i="24"/>
  <c r="H53" i="24"/>
  <c r="G53" i="24"/>
  <c r="F53" i="24"/>
  <c r="E53" i="24"/>
  <c r="Z52" i="24"/>
  <c r="Y52" i="24"/>
  <c r="X52" i="24"/>
  <c r="W52" i="24"/>
  <c r="V52" i="24"/>
  <c r="U52" i="24"/>
  <c r="T52" i="24"/>
  <c r="S52" i="24"/>
  <c r="R52" i="24"/>
  <c r="Q52" i="24"/>
  <c r="P52" i="24"/>
  <c r="O52" i="24"/>
  <c r="N52" i="24"/>
  <c r="M52" i="24"/>
  <c r="L52" i="24"/>
  <c r="K52" i="24"/>
  <c r="J52" i="24"/>
  <c r="I52" i="24"/>
  <c r="H52" i="24"/>
  <c r="G52" i="24"/>
  <c r="F52" i="24"/>
  <c r="E52" i="24"/>
  <c r="Z51" i="24"/>
  <c r="Y51" i="24"/>
  <c r="X51" i="24"/>
  <c r="W51" i="24"/>
  <c r="V51" i="24"/>
  <c r="U51" i="24"/>
  <c r="T51" i="24"/>
  <c r="S51" i="24"/>
  <c r="R51" i="24"/>
  <c r="Q51" i="24"/>
  <c r="P51" i="24"/>
  <c r="O51" i="24"/>
  <c r="N51" i="24"/>
  <c r="M51" i="24"/>
  <c r="L51" i="24"/>
  <c r="K51" i="24"/>
  <c r="J51" i="24"/>
  <c r="I51" i="24"/>
  <c r="H51" i="24"/>
  <c r="G51" i="24"/>
  <c r="F51" i="24"/>
  <c r="E51" i="24"/>
  <c r="Z50" i="24"/>
  <c r="Y50" i="24"/>
  <c r="X50" i="24"/>
  <c r="W50" i="24"/>
  <c r="V50" i="24"/>
  <c r="U50" i="24"/>
  <c r="T50" i="24"/>
  <c r="S50" i="24"/>
  <c r="R50" i="24"/>
  <c r="Q50" i="24"/>
  <c r="P50" i="24"/>
  <c r="O50" i="24"/>
  <c r="N50" i="24"/>
  <c r="M50" i="24"/>
  <c r="L50" i="24"/>
  <c r="K50" i="24"/>
  <c r="J50" i="24"/>
  <c r="I50" i="24"/>
  <c r="H50" i="24"/>
  <c r="G50" i="24"/>
  <c r="F50" i="24"/>
  <c r="E50" i="24"/>
  <c r="Z49" i="24"/>
  <c r="Y49" i="24"/>
  <c r="X49" i="24"/>
  <c r="W49" i="24"/>
  <c r="V49" i="24"/>
  <c r="U49" i="24"/>
  <c r="T49" i="24"/>
  <c r="S49" i="24"/>
  <c r="R49" i="24"/>
  <c r="Q49" i="24"/>
  <c r="P49" i="24"/>
  <c r="O49" i="24"/>
  <c r="N49" i="24"/>
  <c r="M49" i="24"/>
  <c r="L49" i="24"/>
  <c r="K49" i="24"/>
  <c r="J49" i="24"/>
  <c r="I49" i="24"/>
  <c r="H49" i="24"/>
  <c r="G49" i="24"/>
  <c r="F49" i="24"/>
  <c r="E49" i="24"/>
  <c r="Z48" i="24"/>
  <c r="Y48" i="24"/>
  <c r="X48" i="24"/>
  <c r="W48" i="24"/>
  <c r="V48" i="24"/>
  <c r="U48" i="24"/>
  <c r="T48" i="24"/>
  <c r="S48" i="24"/>
  <c r="R48" i="24"/>
  <c r="Q48" i="24"/>
  <c r="P48" i="24"/>
  <c r="O48" i="24"/>
  <c r="N48" i="24"/>
  <c r="M48" i="24"/>
  <c r="L48" i="24"/>
  <c r="K48" i="24"/>
  <c r="J48" i="24"/>
  <c r="I48" i="24"/>
  <c r="H48" i="24"/>
  <c r="G48" i="24"/>
  <c r="F48" i="24"/>
  <c r="E48" i="24"/>
  <c r="Z47" i="24"/>
  <c r="Y47" i="24"/>
  <c r="X47" i="24"/>
  <c r="W47" i="24"/>
  <c r="V47" i="24"/>
  <c r="U47" i="24"/>
  <c r="T47" i="24"/>
  <c r="S47" i="24"/>
  <c r="R47" i="24"/>
  <c r="Q47" i="24"/>
  <c r="P47" i="24"/>
  <c r="O47" i="24"/>
  <c r="N47" i="24"/>
  <c r="M47" i="24"/>
  <c r="L47" i="24"/>
  <c r="K47" i="24"/>
  <c r="J47" i="24"/>
  <c r="I47" i="24"/>
  <c r="H47" i="24"/>
  <c r="G47" i="24"/>
  <c r="F47" i="24"/>
  <c r="E47" i="24"/>
  <c r="Z46" i="24"/>
  <c r="Y46" i="24"/>
  <c r="X46" i="24"/>
  <c r="W46" i="24"/>
  <c r="V46" i="24"/>
  <c r="U46" i="24"/>
  <c r="T46" i="24"/>
  <c r="S46" i="24"/>
  <c r="R46" i="24"/>
  <c r="Q46" i="24"/>
  <c r="P46" i="24"/>
  <c r="O46" i="24"/>
  <c r="N46" i="24"/>
  <c r="M46" i="24"/>
  <c r="L46" i="24"/>
  <c r="K46" i="24"/>
  <c r="J46" i="24"/>
  <c r="I46" i="24"/>
  <c r="H46" i="24"/>
  <c r="G46" i="24"/>
  <c r="F46" i="24"/>
  <c r="E46" i="24"/>
  <c r="Z45" i="24"/>
  <c r="Y45" i="24"/>
  <c r="X45" i="24"/>
  <c r="W45" i="24"/>
  <c r="V45" i="24"/>
  <c r="U45" i="24"/>
  <c r="T45" i="24"/>
  <c r="S45" i="24"/>
  <c r="R45" i="24"/>
  <c r="Q45" i="24"/>
  <c r="P45" i="24"/>
  <c r="O45" i="24"/>
  <c r="N45" i="24"/>
  <c r="M45" i="24"/>
  <c r="L45" i="24"/>
  <c r="K45" i="24"/>
  <c r="J45" i="24"/>
  <c r="I45" i="24"/>
  <c r="H45" i="24"/>
  <c r="G45" i="24"/>
  <c r="F45" i="24"/>
  <c r="E45" i="24"/>
  <c r="Z44" i="24"/>
  <c r="Y44" i="24"/>
  <c r="X44" i="24"/>
  <c r="W44" i="24"/>
  <c r="V44" i="24"/>
  <c r="U44" i="24"/>
  <c r="T44" i="24"/>
  <c r="S44" i="24"/>
  <c r="R44" i="24"/>
  <c r="Q44" i="24"/>
  <c r="P44" i="24"/>
  <c r="O44" i="24"/>
  <c r="N44" i="24"/>
  <c r="M44" i="24"/>
  <c r="L44" i="24"/>
  <c r="K44" i="24"/>
  <c r="J44" i="24"/>
  <c r="I44" i="24"/>
  <c r="H44" i="24"/>
  <c r="G44" i="24"/>
  <c r="F44" i="24"/>
  <c r="E44" i="24"/>
  <c r="Z43" i="24"/>
  <c r="Y43" i="24"/>
  <c r="X43" i="24"/>
  <c r="W43" i="24"/>
  <c r="V43" i="24"/>
  <c r="U43" i="24"/>
  <c r="T43" i="24"/>
  <c r="S43" i="24"/>
  <c r="R43" i="24"/>
  <c r="Q43" i="24"/>
  <c r="P43" i="24"/>
  <c r="O43" i="24"/>
  <c r="N43" i="24"/>
  <c r="M43" i="24"/>
  <c r="L43" i="24"/>
  <c r="K43" i="24"/>
  <c r="J43" i="24"/>
  <c r="I43" i="24"/>
  <c r="H43" i="24"/>
  <c r="G43" i="24"/>
  <c r="F43" i="24"/>
  <c r="E43" i="24"/>
  <c r="Z42" i="24"/>
  <c r="Y42" i="24"/>
  <c r="X42" i="24"/>
  <c r="W42" i="24"/>
  <c r="V42" i="24"/>
  <c r="U42" i="24"/>
  <c r="T42" i="24"/>
  <c r="S42" i="24"/>
  <c r="R42" i="24"/>
  <c r="Q42" i="24"/>
  <c r="P42" i="24"/>
  <c r="O42" i="24"/>
  <c r="N42" i="24"/>
  <c r="M42" i="24"/>
  <c r="L42" i="24"/>
  <c r="K42" i="24"/>
  <c r="J42" i="24"/>
  <c r="I42" i="24"/>
  <c r="H42" i="24"/>
  <c r="G42" i="24"/>
  <c r="F42" i="24"/>
  <c r="E42" i="24"/>
  <c r="Z41" i="24"/>
  <c r="Y41" i="24"/>
  <c r="X41" i="24"/>
  <c r="W41" i="24"/>
  <c r="V41" i="24"/>
  <c r="U41" i="24"/>
  <c r="T41" i="24"/>
  <c r="S41" i="24"/>
  <c r="R41" i="24"/>
  <c r="Q41" i="24"/>
  <c r="P41" i="24"/>
  <c r="O41" i="24"/>
  <c r="N41" i="24"/>
  <c r="M41" i="24"/>
  <c r="L41" i="24"/>
  <c r="K41" i="24"/>
  <c r="J41" i="24"/>
  <c r="I41" i="24"/>
  <c r="H41" i="24"/>
  <c r="G41" i="24"/>
  <c r="F41" i="24"/>
  <c r="E41" i="24"/>
  <c r="Z40" i="24"/>
  <c r="Y40" i="24"/>
  <c r="X40" i="24"/>
  <c r="W40" i="24"/>
  <c r="V40" i="24"/>
  <c r="U40" i="24"/>
  <c r="T40" i="24"/>
  <c r="S40" i="24"/>
  <c r="R40" i="24"/>
  <c r="Q40" i="24"/>
  <c r="P40" i="24"/>
  <c r="O40" i="24"/>
  <c r="N40" i="24"/>
  <c r="M40" i="24"/>
  <c r="L40" i="24"/>
  <c r="K40" i="24"/>
  <c r="J40" i="24"/>
  <c r="I40" i="24"/>
  <c r="H40" i="24"/>
  <c r="G40" i="24"/>
  <c r="F40" i="24"/>
  <c r="E40" i="24"/>
  <c r="Z39" i="24"/>
  <c r="Y39" i="24"/>
  <c r="X39" i="24"/>
  <c r="W39" i="24"/>
  <c r="V39" i="24"/>
  <c r="U39" i="24"/>
  <c r="T39" i="24"/>
  <c r="S39" i="24"/>
  <c r="R39" i="24"/>
  <c r="Q39" i="24"/>
  <c r="P39" i="24"/>
  <c r="O39" i="24"/>
  <c r="N39" i="24"/>
  <c r="M39" i="24"/>
  <c r="L39" i="24"/>
  <c r="K39" i="24"/>
  <c r="J39" i="24"/>
  <c r="I39" i="24"/>
  <c r="H39" i="24"/>
  <c r="G39" i="24"/>
  <c r="F39" i="24"/>
  <c r="E39" i="24"/>
  <c r="Z38" i="24"/>
  <c r="Y38" i="24"/>
  <c r="X38" i="24"/>
  <c r="W38" i="24"/>
  <c r="V38" i="24"/>
  <c r="U38" i="24"/>
  <c r="T38" i="24"/>
  <c r="S38" i="24"/>
  <c r="R38" i="24"/>
  <c r="Q38" i="24"/>
  <c r="P38" i="24"/>
  <c r="O38" i="24"/>
  <c r="N38" i="24"/>
  <c r="M38" i="24"/>
  <c r="L38" i="24"/>
  <c r="K38" i="24"/>
  <c r="J38" i="24"/>
  <c r="I38" i="24"/>
  <c r="H38" i="24"/>
  <c r="G38" i="24"/>
  <c r="F38" i="24"/>
  <c r="E38" i="24"/>
  <c r="Z37" i="24"/>
  <c r="Y37" i="24"/>
  <c r="X37" i="24"/>
  <c r="W37" i="24"/>
  <c r="V37" i="24"/>
  <c r="U37" i="24"/>
  <c r="T37" i="24"/>
  <c r="S37" i="24"/>
  <c r="R37" i="24"/>
  <c r="Q37" i="24"/>
  <c r="P37" i="24"/>
  <c r="O37" i="24"/>
  <c r="N37" i="24"/>
  <c r="M37" i="24"/>
  <c r="L37" i="24"/>
  <c r="K37" i="24"/>
  <c r="J37" i="24"/>
  <c r="I37" i="24"/>
  <c r="H37" i="24"/>
  <c r="G37" i="24"/>
  <c r="F37" i="24"/>
  <c r="E37" i="24"/>
  <c r="Z36" i="24"/>
  <c r="Y36" i="24"/>
  <c r="X36" i="24"/>
  <c r="W36" i="24"/>
  <c r="V36" i="24"/>
  <c r="U36" i="24"/>
  <c r="T36" i="24"/>
  <c r="S36" i="24"/>
  <c r="R36" i="24"/>
  <c r="Q36" i="24"/>
  <c r="P36" i="24"/>
  <c r="O36" i="24"/>
  <c r="N36" i="24"/>
  <c r="M36" i="24"/>
  <c r="L36" i="24"/>
  <c r="K36" i="24"/>
  <c r="J36" i="24"/>
  <c r="I36" i="24"/>
  <c r="H36" i="24"/>
  <c r="G36" i="24"/>
  <c r="F36" i="24"/>
  <c r="E36" i="24"/>
  <c r="Z35" i="24"/>
  <c r="Y35" i="24"/>
  <c r="X35" i="24"/>
  <c r="W35" i="24"/>
  <c r="V35" i="24"/>
  <c r="U35" i="24"/>
  <c r="T35" i="24"/>
  <c r="S35" i="24"/>
  <c r="R35" i="24"/>
  <c r="Q35" i="24"/>
  <c r="P35" i="24"/>
  <c r="O35" i="24"/>
  <c r="N35" i="24"/>
  <c r="M35" i="24"/>
  <c r="L35" i="24"/>
  <c r="K35" i="24"/>
  <c r="J35" i="24"/>
  <c r="I35" i="24"/>
  <c r="H35" i="24"/>
  <c r="G35" i="24"/>
  <c r="F35" i="24"/>
  <c r="E35" i="24"/>
  <c r="Z34" i="24"/>
  <c r="Y34" i="24"/>
  <c r="X34" i="24"/>
  <c r="W34" i="24"/>
  <c r="V34" i="24"/>
  <c r="U34" i="24"/>
  <c r="T34" i="24"/>
  <c r="S34" i="24"/>
  <c r="R34" i="24"/>
  <c r="Q34" i="24"/>
  <c r="P34" i="24"/>
  <c r="O34" i="24"/>
  <c r="N34" i="24"/>
  <c r="M34" i="24"/>
  <c r="L34" i="24"/>
  <c r="K34" i="24"/>
  <c r="J34" i="24"/>
  <c r="I34" i="24"/>
  <c r="H34" i="24"/>
  <c r="G34" i="24"/>
  <c r="F34" i="24"/>
  <c r="E34" i="24"/>
  <c r="Z33" i="24"/>
  <c r="Y33" i="24"/>
  <c r="X33" i="24"/>
  <c r="W33" i="24"/>
  <c r="V33" i="24"/>
  <c r="U33" i="24"/>
  <c r="T33" i="24"/>
  <c r="S33" i="24"/>
  <c r="R33" i="24"/>
  <c r="Q33" i="24"/>
  <c r="P33" i="24"/>
  <c r="O33" i="24"/>
  <c r="N33" i="24"/>
  <c r="M33" i="24"/>
  <c r="L33" i="24"/>
  <c r="K33" i="24"/>
  <c r="J33" i="24"/>
  <c r="I33" i="24"/>
  <c r="H33" i="24"/>
  <c r="G33" i="24"/>
  <c r="F33" i="24"/>
  <c r="E33" i="24"/>
  <c r="Z32" i="24"/>
  <c r="Y32" i="24"/>
  <c r="X32" i="24"/>
  <c r="W32" i="24"/>
  <c r="V32" i="24"/>
  <c r="U32" i="24"/>
  <c r="T32" i="24"/>
  <c r="S32" i="24"/>
  <c r="R32" i="24"/>
  <c r="Q32" i="24"/>
  <c r="P32" i="24"/>
  <c r="O32" i="24"/>
  <c r="N32" i="24"/>
  <c r="M32" i="24"/>
  <c r="L32" i="24"/>
  <c r="K32" i="24"/>
  <c r="J32" i="24"/>
  <c r="I32" i="24"/>
  <c r="H32" i="24"/>
  <c r="G32" i="24"/>
  <c r="F32" i="24"/>
  <c r="E32" i="24"/>
  <c r="Z31" i="24"/>
  <c r="Y31" i="24"/>
  <c r="X31" i="24"/>
  <c r="W31" i="24"/>
  <c r="V31" i="24"/>
  <c r="U31" i="24"/>
  <c r="T31" i="24"/>
  <c r="S31" i="24"/>
  <c r="R31" i="24"/>
  <c r="Q31" i="24"/>
  <c r="P31" i="24"/>
  <c r="O31" i="24"/>
  <c r="N31" i="24"/>
  <c r="M31" i="24"/>
  <c r="L31" i="24"/>
  <c r="K31" i="24"/>
  <c r="J31" i="24"/>
  <c r="I31" i="24"/>
  <c r="H31" i="24"/>
  <c r="G31" i="24"/>
  <c r="F31" i="24"/>
  <c r="E31" i="24"/>
  <c r="Z30" i="24"/>
  <c r="Y30" i="24"/>
  <c r="X30" i="24"/>
  <c r="W30" i="24"/>
  <c r="V30" i="24"/>
  <c r="U30" i="24"/>
  <c r="T30" i="24"/>
  <c r="S30" i="24"/>
  <c r="R30" i="24"/>
  <c r="Q30" i="24"/>
  <c r="P30" i="24"/>
  <c r="O30" i="24"/>
  <c r="N30" i="24"/>
  <c r="M30" i="24"/>
  <c r="L30" i="24"/>
  <c r="K30" i="24"/>
  <c r="J30" i="24"/>
  <c r="I30" i="24"/>
  <c r="H30" i="24"/>
  <c r="G30" i="24"/>
  <c r="F30" i="24"/>
  <c r="E30" i="24"/>
  <c r="Z29" i="24"/>
  <c r="Y29" i="24"/>
  <c r="X29" i="24"/>
  <c r="W29" i="24"/>
  <c r="V29" i="24"/>
  <c r="U29" i="24"/>
  <c r="T29" i="24"/>
  <c r="S29" i="24"/>
  <c r="R29" i="24"/>
  <c r="Q29" i="24"/>
  <c r="P29" i="24"/>
  <c r="O29" i="24"/>
  <c r="N29" i="24"/>
  <c r="M29" i="24"/>
  <c r="L29" i="24"/>
  <c r="K29" i="24"/>
  <c r="J29" i="24"/>
  <c r="I29" i="24"/>
  <c r="H29" i="24"/>
  <c r="G29" i="24"/>
  <c r="F29" i="24"/>
  <c r="E29" i="24"/>
  <c r="Z28" i="24"/>
  <c r="Y28" i="24"/>
  <c r="X28" i="24"/>
  <c r="W28" i="24"/>
  <c r="V28" i="24"/>
  <c r="U28" i="24"/>
  <c r="T28" i="24"/>
  <c r="S28" i="24"/>
  <c r="R28" i="24"/>
  <c r="Q28" i="24"/>
  <c r="P28" i="24"/>
  <c r="O28" i="24"/>
  <c r="N28" i="24"/>
  <c r="M28" i="24"/>
  <c r="L28" i="24"/>
  <c r="K28" i="24"/>
  <c r="J28" i="24"/>
  <c r="I28" i="24"/>
  <c r="H28" i="24"/>
  <c r="G28" i="24"/>
  <c r="F28" i="24"/>
  <c r="E28" i="24"/>
  <c r="Z27" i="24"/>
  <c r="Y27" i="24"/>
  <c r="X27" i="24"/>
  <c r="W27" i="24"/>
  <c r="V27" i="24"/>
  <c r="U27" i="24"/>
  <c r="T27" i="24"/>
  <c r="S27" i="24"/>
  <c r="R27" i="24"/>
  <c r="Q27" i="24"/>
  <c r="P27" i="24"/>
  <c r="O27" i="24"/>
  <c r="N27" i="24"/>
  <c r="M27" i="24"/>
  <c r="L27" i="24"/>
  <c r="K27" i="24"/>
  <c r="J27" i="24"/>
  <c r="I27" i="24"/>
  <c r="H27" i="24"/>
  <c r="G27" i="24"/>
  <c r="F27" i="24"/>
  <c r="E27" i="24"/>
  <c r="Z26" i="24"/>
  <c r="Y26" i="24"/>
  <c r="X26" i="24"/>
  <c r="W26" i="24"/>
  <c r="V26" i="24"/>
  <c r="U26" i="24"/>
  <c r="T26" i="24"/>
  <c r="S26" i="24"/>
  <c r="R26" i="24"/>
  <c r="Q26" i="24"/>
  <c r="P26" i="24"/>
  <c r="O26" i="24"/>
  <c r="N26" i="24"/>
  <c r="M26" i="24"/>
  <c r="L26" i="24"/>
  <c r="K26" i="24"/>
  <c r="J26" i="24"/>
  <c r="I26" i="24"/>
  <c r="H26" i="24"/>
  <c r="G26" i="24"/>
  <c r="F26" i="24"/>
  <c r="E26" i="24"/>
  <c r="Z25" i="24"/>
  <c r="Y25" i="24"/>
  <c r="X25" i="24"/>
  <c r="W25" i="24"/>
  <c r="V25" i="24"/>
  <c r="U25" i="24"/>
  <c r="T25" i="24"/>
  <c r="S25" i="24"/>
  <c r="R25" i="24"/>
  <c r="Q25" i="24"/>
  <c r="P25" i="24"/>
  <c r="O25" i="24"/>
  <c r="N25" i="24"/>
  <c r="M25" i="24"/>
  <c r="L25" i="24"/>
  <c r="K25" i="24"/>
  <c r="J25" i="24"/>
  <c r="I25" i="24"/>
  <c r="H25" i="24"/>
  <c r="G25" i="24"/>
  <c r="F25" i="24"/>
  <c r="E25" i="24"/>
  <c r="Z24" i="24"/>
  <c r="Y24" i="24"/>
  <c r="X24" i="24"/>
  <c r="W24" i="24"/>
  <c r="V24" i="24"/>
  <c r="U24" i="24"/>
  <c r="T24" i="24"/>
  <c r="S24" i="24"/>
  <c r="R24" i="24"/>
  <c r="Q24" i="24"/>
  <c r="P24" i="24"/>
  <c r="O24" i="24"/>
  <c r="N24" i="24"/>
  <c r="M24" i="24"/>
  <c r="L24" i="24"/>
  <c r="K24" i="24"/>
  <c r="J24" i="24"/>
  <c r="I24" i="24"/>
  <c r="H24" i="24"/>
  <c r="G24" i="24"/>
  <c r="F24" i="24"/>
  <c r="E24" i="24"/>
  <c r="Z23" i="24"/>
  <c r="Y23" i="24"/>
  <c r="X23" i="24"/>
  <c r="W23" i="24"/>
  <c r="V23" i="24"/>
  <c r="U23" i="24"/>
  <c r="T23" i="24"/>
  <c r="S23" i="24"/>
  <c r="R23" i="24"/>
  <c r="Q23" i="24"/>
  <c r="P23" i="24"/>
  <c r="O23" i="24"/>
  <c r="N23" i="24"/>
  <c r="M23" i="24"/>
  <c r="L23" i="24"/>
  <c r="K23" i="24"/>
  <c r="J23" i="24"/>
  <c r="I23" i="24"/>
  <c r="H23" i="24"/>
  <c r="G23" i="24"/>
  <c r="F23" i="24"/>
  <c r="E23" i="24"/>
  <c r="Z22" i="24"/>
  <c r="Y22" i="24"/>
  <c r="X22" i="24"/>
  <c r="W22" i="24"/>
  <c r="V22" i="24"/>
  <c r="U22" i="24"/>
  <c r="T22" i="24"/>
  <c r="S22" i="24"/>
  <c r="R22" i="24"/>
  <c r="Q22" i="24"/>
  <c r="P22" i="24"/>
  <c r="O22" i="24"/>
  <c r="N22" i="24"/>
  <c r="M22" i="24"/>
  <c r="L22" i="24"/>
  <c r="K22" i="24"/>
  <c r="J22" i="24"/>
  <c r="I22" i="24"/>
  <c r="H22" i="24"/>
  <c r="G22" i="24"/>
  <c r="F22" i="24"/>
  <c r="E22" i="24"/>
  <c r="Z21" i="24"/>
  <c r="Y21" i="24"/>
  <c r="X21" i="24"/>
  <c r="W21" i="24"/>
  <c r="V21" i="24"/>
  <c r="U21" i="24"/>
  <c r="T21" i="24"/>
  <c r="S21" i="24"/>
  <c r="R21" i="24"/>
  <c r="Q21" i="24"/>
  <c r="P21" i="24"/>
  <c r="O21" i="24"/>
  <c r="N21" i="24"/>
  <c r="M21" i="24"/>
  <c r="L21" i="24"/>
  <c r="K21" i="24"/>
  <c r="J21" i="24"/>
  <c r="I21" i="24"/>
  <c r="H21" i="24"/>
  <c r="G21" i="24"/>
  <c r="F21" i="24"/>
  <c r="E21" i="24"/>
  <c r="Z20" i="24"/>
  <c r="Y20" i="24"/>
  <c r="X20" i="24"/>
  <c r="W20" i="24"/>
  <c r="V20" i="24"/>
  <c r="U20" i="24"/>
  <c r="T20" i="24"/>
  <c r="S20" i="24"/>
  <c r="R20" i="24"/>
  <c r="Q20" i="24"/>
  <c r="P20" i="24"/>
  <c r="O20" i="24"/>
  <c r="N20" i="24"/>
  <c r="M20" i="24"/>
  <c r="L20" i="24"/>
  <c r="K20" i="24"/>
  <c r="J20" i="24"/>
  <c r="I20" i="24"/>
  <c r="H20" i="24"/>
  <c r="G20" i="24"/>
  <c r="F20" i="24"/>
  <c r="E20" i="24"/>
  <c r="Z19" i="24"/>
  <c r="Y19" i="24"/>
  <c r="X19" i="24"/>
  <c r="W19" i="24"/>
  <c r="V19" i="24"/>
  <c r="U19" i="24"/>
  <c r="T19" i="24"/>
  <c r="S19" i="24"/>
  <c r="R19" i="24"/>
  <c r="Q19" i="24"/>
  <c r="P19" i="24"/>
  <c r="O19" i="24"/>
  <c r="N19" i="24"/>
  <c r="M19" i="24"/>
  <c r="L19" i="24"/>
  <c r="K19" i="24"/>
  <c r="J19" i="24"/>
  <c r="I19" i="24"/>
  <c r="H19" i="24"/>
  <c r="G19" i="24"/>
  <c r="F19" i="24"/>
  <c r="E19" i="24"/>
  <c r="Z18" i="24"/>
  <c r="Y18" i="24"/>
  <c r="X18" i="24"/>
  <c r="W18" i="24"/>
  <c r="V18" i="24"/>
  <c r="U18" i="24"/>
  <c r="T18" i="24"/>
  <c r="S18" i="24"/>
  <c r="R18" i="24"/>
  <c r="Q18" i="24"/>
  <c r="P18" i="24"/>
  <c r="O18" i="24"/>
  <c r="N18" i="24"/>
  <c r="M18" i="24"/>
  <c r="L18" i="24"/>
  <c r="K18" i="24"/>
  <c r="J18" i="24"/>
  <c r="I18" i="24"/>
  <c r="H18" i="24"/>
  <c r="G18" i="24"/>
  <c r="F18" i="24"/>
  <c r="E18" i="24"/>
  <c r="Z17" i="24"/>
  <c r="Y17" i="24"/>
  <c r="X17" i="24"/>
  <c r="W17" i="24"/>
  <c r="V17" i="24"/>
  <c r="U17" i="24"/>
  <c r="T17" i="24"/>
  <c r="S17" i="24"/>
  <c r="R17" i="24"/>
  <c r="Q17" i="24"/>
  <c r="P17" i="24"/>
  <c r="O17" i="24"/>
  <c r="N17" i="24"/>
  <c r="M17" i="24"/>
  <c r="L17" i="24"/>
  <c r="K17" i="24"/>
  <c r="J17" i="24"/>
  <c r="I17" i="24"/>
  <c r="H17" i="24"/>
  <c r="G17" i="24"/>
  <c r="F17" i="24"/>
  <c r="E17" i="24"/>
  <c r="Z16" i="24"/>
  <c r="Y16" i="24"/>
  <c r="X16" i="24"/>
  <c r="W16" i="24"/>
  <c r="V16" i="24"/>
  <c r="U16" i="24"/>
  <c r="T16" i="24"/>
  <c r="S16" i="24"/>
  <c r="R16" i="24"/>
  <c r="Q16" i="24"/>
  <c r="P16" i="24"/>
  <c r="O16" i="24"/>
  <c r="N16" i="24"/>
  <c r="M16" i="24"/>
  <c r="L16" i="24"/>
  <c r="K16" i="24"/>
  <c r="J16" i="24"/>
  <c r="I16" i="24"/>
  <c r="H16" i="24"/>
  <c r="G16" i="24"/>
  <c r="F16" i="24"/>
  <c r="E16" i="24"/>
  <c r="Z15" i="24"/>
  <c r="Y15" i="24"/>
  <c r="X15" i="24"/>
  <c r="W15" i="24"/>
  <c r="V15" i="24"/>
  <c r="U15" i="24"/>
  <c r="T15" i="24"/>
  <c r="S15" i="24"/>
  <c r="R15" i="24"/>
  <c r="Q15" i="24"/>
  <c r="P15" i="24"/>
  <c r="O15" i="24"/>
  <c r="N15" i="24"/>
  <c r="M15" i="24"/>
  <c r="L15" i="24"/>
  <c r="K15" i="24"/>
  <c r="J15" i="24"/>
  <c r="I15" i="24"/>
  <c r="H15" i="24"/>
  <c r="G15" i="24"/>
  <c r="F15" i="24"/>
  <c r="E15" i="24"/>
  <c r="Z14" i="24"/>
  <c r="Y14" i="24"/>
  <c r="X14" i="24"/>
  <c r="W14" i="24"/>
  <c r="V14" i="24"/>
  <c r="U14" i="24"/>
  <c r="T14" i="24"/>
  <c r="S14" i="24"/>
  <c r="R14" i="24"/>
  <c r="Q14" i="24"/>
  <c r="P14" i="24"/>
  <c r="O14" i="24"/>
  <c r="N14" i="24"/>
  <c r="M14" i="24"/>
  <c r="L14" i="24"/>
  <c r="K14" i="24"/>
  <c r="J14" i="24"/>
  <c r="I14" i="24"/>
  <c r="H14" i="24"/>
  <c r="G14" i="24"/>
  <c r="F14" i="24"/>
  <c r="E14" i="24"/>
  <c r="Z13" i="24"/>
  <c r="Y13" i="24"/>
  <c r="X13" i="24"/>
  <c r="W13" i="24"/>
  <c r="V13" i="24"/>
  <c r="U13" i="24"/>
  <c r="T13" i="24"/>
  <c r="S13" i="24"/>
  <c r="R13" i="24"/>
  <c r="Q13" i="24"/>
  <c r="P13" i="24"/>
  <c r="O13" i="24"/>
  <c r="N13" i="24"/>
  <c r="M13" i="24"/>
  <c r="L13" i="24"/>
  <c r="K13" i="24"/>
  <c r="J13" i="24"/>
  <c r="I13" i="24"/>
  <c r="H13" i="24"/>
  <c r="G13" i="24"/>
  <c r="F13" i="24"/>
  <c r="E13" i="24"/>
  <c r="Z12" i="24"/>
  <c r="Y12" i="24"/>
  <c r="X12" i="24"/>
  <c r="W12" i="24"/>
  <c r="V12" i="24"/>
  <c r="U12" i="24"/>
  <c r="T12" i="24"/>
  <c r="S12" i="24"/>
  <c r="R12" i="24"/>
  <c r="Q12" i="24"/>
  <c r="P12" i="24"/>
  <c r="O12" i="24"/>
  <c r="N12" i="24"/>
  <c r="M12" i="24"/>
  <c r="L12" i="24"/>
  <c r="K12" i="24"/>
  <c r="J12" i="24"/>
  <c r="I12" i="24"/>
  <c r="H12" i="24"/>
  <c r="G12" i="24"/>
  <c r="F12" i="24"/>
  <c r="E12" i="24"/>
  <c r="Z11" i="24"/>
  <c r="Y11" i="24"/>
  <c r="X11" i="24"/>
  <c r="W11" i="24"/>
  <c r="V11" i="24"/>
  <c r="U11" i="24"/>
  <c r="T11" i="24"/>
  <c r="S11" i="24"/>
  <c r="R11" i="24"/>
  <c r="Q11" i="24"/>
  <c r="P11" i="24"/>
  <c r="O11" i="24"/>
  <c r="N11" i="24"/>
  <c r="M11" i="24"/>
  <c r="L11" i="24"/>
  <c r="K11" i="24"/>
  <c r="J11" i="24"/>
  <c r="I11" i="24"/>
  <c r="H11" i="24"/>
  <c r="G11" i="24"/>
  <c r="F11" i="24"/>
  <c r="E11" i="24"/>
  <c r="Z10" i="24"/>
  <c r="Y10" i="24"/>
  <c r="X10" i="24"/>
  <c r="W10" i="24"/>
  <c r="V10" i="24"/>
  <c r="U10" i="24"/>
  <c r="T10" i="24"/>
  <c r="S10" i="24"/>
  <c r="R10" i="24"/>
  <c r="Q10" i="24"/>
  <c r="P10" i="24"/>
  <c r="O10" i="24"/>
  <c r="N10" i="24"/>
  <c r="M10" i="24"/>
  <c r="L10" i="24"/>
  <c r="K10" i="24"/>
  <c r="J10" i="24"/>
  <c r="I10" i="24"/>
  <c r="H10" i="24"/>
  <c r="G10" i="24"/>
  <c r="F10" i="24"/>
  <c r="E10" i="24"/>
  <c r="Z9" i="24"/>
  <c r="Y9" i="24"/>
  <c r="X9" i="24"/>
  <c r="W9" i="24"/>
  <c r="V9" i="24"/>
  <c r="U9" i="24"/>
  <c r="T9" i="24"/>
  <c r="S9" i="24"/>
  <c r="R9" i="24"/>
  <c r="Q9" i="24"/>
  <c r="P9" i="24"/>
  <c r="O9" i="24"/>
  <c r="N9" i="24"/>
  <c r="M9" i="24"/>
  <c r="L9" i="24"/>
  <c r="K9" i="24"/>
  <c r="J9" i="24"/>
  <c r="I9" i="24"/>
  <c r="H9" i="24"/>
  <c r="G9" i="24"/>
  <c r="F9" i="24"/>
  <c r="E9" i="24"/>
  <c r="E69" i="25"/>
  <c r="E6" i="25"/>
  <c r="E7" i="25"/>
  <c r="BG23" i="13"/>
  <c r="BH23" i="13" s="1"/>
  <c r="BG24" i="13"/>
  <c r="BH24" i="13" s="1"/>
  <c r="BG25" i="13"/>
  <c r="BH25" i="13" s="1"/>
  <c r="BG26" i="13"/>
  <c r="BH26" i="13" s="1"/>
  <c r="BG27" i="13"/>
  <c r="BH27" i="13" s="1"/>
  <c r="BG28" i="13"/>
  <c r="BH28" i="13" s="1"/>
  <c r="BG29" i="13"/>
  <c r="BH29" i="13" s="1"/>
  <c r="BG30" i="13"/>
  <c r="BH30" i="13" s="1"/>
  <c r="BG31" i="13"/>
  <c r="BH31" i="13" s="1"/>
  <c r="BG32" i="13"/>
  <c r="BH32" i="13" s="1"/>
  <c r="BG33" i="13"/>
  <c r="BH33" i="13" s="1"/>
  <c r="BG34" i="13"/>
  <c r="BH34" i="13" s="1"/>
  <c r="BG35" i="13"/>
  <c r="BH35" i="13" s="1"/>
  <c r="BG36" i="13"/>
  <c r="BH36" i="13" s="1"/>
  <c r="BG37" i="13"/>
  <c r="BH37" i="13" s="1"/>
  <c r="BG38" i="13"/>
  <c r="BH38" i="13" s="1"/>
  <c r="BG39" i="13"/>
  <c r="BH39" i="13" s="1"/>
  <c r="BG40" i="13"/>
  <c r="BH40" i="13" s="1"/>
  <c r="BG41" i="13"/>
  <c r="BH41" i="13" s="1"/>
  <c r="BG42" i="13"/>
  <c r="BH42" i="13" s="1"/>
  <c r="BG43" i="13"/>
  <c r="BH43" i="13" s="1"/>
  <c r="BG44" i="13"/>
  <c r="BH44" i="13" s="1"/>
  <c r="BG45" i="13"/>
  <c r="BH45" i="13" s="1"/>
  <c r="BG46" i="13"/>
  <c r="BH46" i="13" s="1"/>
  <c r="BG47" i="13"/>
  <c r="BH47" i="13" s="1"/>
  <c r="BG48" i="13"/>
  <c r="BH48" i="13" s="1"/>
  <c r="BG49" i="13"/>
  <c r="BH49" i="13" s="1"/>
  <c r="BG50" i="13"/>
  <c r="BH50" i="13" s="1"/>
  <c r="BG51" i="13"/>
  <c r="BH51" i="13" s="1"/>
  <c r="BG52" i="13"/>
  <c r="BH52" i="13" s="1"/>
  <c r="BG53" i="13"/>
  <c r="BH53" i="13" s="1"/>
  <c r="BG54" i="13"/>
  <c r="BH54" i="13" s="1"/>
  <c r="BG55" i="13"/>
  <c r="BH55" i="13" s="1"/>
  <c r="BG56" i="13"/>
  <c r="BH56" i="13" s="1"/>
  <c r="BG57" i="13"/>
  <c r="BH57" i="13" s="1"/>
  <c r="BG58" i="13"/>
  <c r="BH58" i="13" s="1"/>
  <c r="BG19" i="13"/>
  <c r="BH19" i="13"/>
  <c r="BG20" i="13"/>
  <c r="BH20" i="13" s="1"/>
  <c r="BG21" i="13"/>
  <c r="BH21" i="13"/>
  <c r="BG22" i="13"/>
  <c r="BH22" i="13" s="1"/>
  <c r="BG11" i="14"/>
  <c r="BH11" i="14"/>
  <c r="O13" i="39" s="1"/>
  <c r="BG12" i="14"/>
  <c r="BK12" i="14" s="1"/>
  <c r="BG13" i="14"/>
  <c r="BH13" i="14"/>
  <c r="BG14" i="14"/>
  <c r="BH14" i="14" s="1"/>
  <c r="BG15" i="14"/>
  <c r="BK15" i="14" s="1"/>
  <c r="BG16" i="14"/>
  <c r="BK16" i="14" s="1"/>
  <c r="BG17" i="14"/>
  <c r="BH17" i="14"/>
  <c r="BG18" i="14"/>
  <c r="BH18" i="14" s="1"/>
  <c r="BG19" i="14"/>
  <c r="BH19" i="14"/>
  <c r="BG20" i="14"/>
  <c r="BH20" i="14" s="1"/>
  <c r="BG21" i="14"/>
  <c r="BH21" i="14"/>
  <c r="BG22" i="14"/>
  <c r="BH22" i="14" s="1"/>
  <c r="BG23" i="14"/>
  <c r="BH23" i="14"/>
  <c r="BG24" i="14"/>
  <c r="BK24" i="14" s="1"/>
  <c r="BG25" i="14"/>
  <c r="BH25" i="14"/>
  <c r="BG26" i="14"/>
  <c r="BH26" i="14" s="1"/>
  <c r="O28" i="39" s="1"/>
  <c r="BG27" i="14"/>
  <c r="BH27" i="14"/>
  <c r="BG28" i="14"/>
  <c r="BH28" i="14" s="1"/>
  <c r="BG29" i="14"/>
  <c r="BH29" i="14"/>
  <c r="BG30" i="14"/>
  <c r="BH30" i="14" s="1"/>
  <c r="BG31" i="14"/>
  <c r="BH31" i="14"/>
  <c r="BG32" i="14"/>
  <c r="BH32" i="14" s="1"/>
  <c r="BG33" i="14"/>
  <c r="BH33" i="14"/>
  <c r="BG34" i="14"/>
  <c r="BK34" i="14" s="1"/>
  <c r="BG35" i="14"/>
  <c r="BH35" i="14" s="1"/>
  <c r="O37" i="39" s="1"/>
  <c r="BG36" i="14"/>
  <c r="BH36" i="14" s="1"/>
  <c r="BG37" i="14"/>
  <c r="BH37" i="14" s="1"/>
  <c r="BG38" i="14"/>
  <c r="BK38" i="14" s="1"/>
  <c r="BG39" i="14"/>
  <c r="BH39" i="14"/>
  <c r="BG40" i="14"/>
  <c r="BH40" i="14" s="1"/>
  <c r="O42" i="39" s="1"/>
  <c r="BG41" i="14"/>
  <c r="BH41" i="14"/>
  <c r="O43" i="39" s="1"/>
  <c r="BG42" i="14"/>
  <c r="BK42" i="14" s="1"/>
  <c r="BG43" i="14"/>
  <c r="BH43" i="14"/>
  <c r="BG44" i="14"/>
  <c r="BH44" i="14" s="1"/>
  <c r="O46" i="39" s="1"/>
  <c r="BG45" i="14"/>
  <c r="BH45" i="14"/>
  <c r="BG46" i="14"/>
  <c r="BK46" i="14" s="1"/>
  <c r="BG47" i="14"/>
  <c r="BH47" i="14"/>
  <c r="BG48" i="14"/>
  <c r="BH48" i="14" s="1"/>
  <c r="BG49" i="14"/>
  <c r="BH49" i="14"/>
  <c r="BG50" i="14"/>
  <c r="BH50" i="14" s="1"/>
  <c r="BG51" i="14"/>
  <c r="BH51" i="14"/>
  <c r="BG52" i="14"/>
  <c r="BK52" i="14" s="1"/>
  <c r="BG53" i="14"/>
  <c r="BH53" i="14"/>
  <c r="BG54" i="14"/>
  <c r="BH54" i="14" s="1"/>
  <c r="BG55" i="14"/>
  <c r="BH55" i="14"/>
  <c r="BG56" i="14"/>
  <c r="BK56" i="14" s="1"/>
  <c r="BG57" i="14"/>
  <c r="BH57" i="14"/>
  <c r="BG58" i="14"/>
  <c r="BH58" i="14" s="1"/>
  <c r="E6" i="43"/>
  <c r="Z8" i="24"/>
  <c r="Y8" i="24"/>
  <c r="X8" i="24"/>
  <c r="W8" i="24"/>
  <c r="V8" i="24"/>
  <c r="U8" i="24"/>
  <c r="T8" i="24"/>
  <c r="S8" i="24"/>
  <c r="R8" i="24"/>
  <c r="Q8" i="24"/>
  <c r="P8" i="24"/>
  <c r="O8" i="24"/>
  <c r="N8" i="24"/>
  <c r="M8" i="24"/>
  <c r="L8" i="24"/>
  <c r="K8" i="24"/>
  <c r="J8" i="24"/>
  <c r="I8" i="24"/>
  <c r="H8" i="24"/>
  <c r="G8" i="24"/>
  <c r="F8" i="24"/>
  <c r="E8" i="24"/>
  <c r="AB50" i="21"/>
  <c r="AB50" i="23"/>
  <c r="AB50" i="19"/>
  <c r="AB50" i="22"/>
  <c r="J52" i="39" s="1"/>
  <c r="AB50" i="26"/>
  <c r="AB50" i="20"/>
  <c r="AB50" i="12"/>
  <c r="F52" i="39" s="1"/>
  <c r="G58" i="39"/>
  <c r="K57" i="39"/>
  <c r="J54" i="39"/>
  <c r="K53" i="39"/>
  <c r="G53" i="39"/>
  <c r="L52" i="39"/>
  <c r="K52" i="39"/>
  <c r="I52" i="39"/>
  <c r="H52" i="39"/>
  <c r="G52" i="39"/>
  <c r="J50" i="39"/>
  <c r="J49" i="39"/>
  <c r="J45" i="39"/>
  <c r="F45" i="39"/>
  <c r="J41" i="39"/>
  <c r="J39" i="39"/>
  <c r="J37" i="39"/>
  <c r="J34" i="39"/>
  <c r="J33" i="39"/>
  <c r="J30" i="39"/>
  <c r="J29" i="39"/>
  <c r="F29" i="39"/>
  <c r="J25" i="39"/>
  <c r="F25" i="39"/>
  <c r="J23" i="39"/>
  <c r="J21" i="39"/>
  <c r="F21" i="39"/>
  <c r="L8" i="39"/>
  <c r="K8" i="39"/>
  <c r="J8" i="39"/>
  <c r="I8" i="39"/>
  <c r="H8" i="39"/>
  <c r="AB19" i="20"/>
  <c r="L21" i="39" s="1"/>
  <c r="AB20" i="20"/>
  <c r="L22" i="39" s="1"/>
  <c r="AB21" i="20"/>
  <c r="L23" i="39" s="1"/>
  <c r="AB22" i="20"/>
  <c r="L24" i="39" s="1"/>
  <c r="AB23" i="20"/>
  <c r="L25" i="39" s="1"/>
  <c r="AB24" i="20"/>
  <c r="L26" i="39" s="1"/>
  <c r="AB25" i="20"/>
  <c r="L27" i="39" s="1"/>
  <c r="AB26" i="20"/>
  <c r="L28" i="39" s="1"/>
  <c r="AB27" i="20"/>
  <c r="L29" i="39" s="1"/>
  <c r="AB28" i="20"/>
  <c r="L30" i="39" s="1"/>
  <c r="AB29" i="20"/>
  <c r="L31" i="39" s="1"/>
  <c r="AB30" i="20"/>
  <c r="L32" i="39" s="1"/>
  <c r="AB31" i="20"/>
  <c r="L33" i="39" s="1"/>
  <c r="AB32" i="20"/>
  <c r="L34" i="39" s="1"/>
  <c r="AB33" i="20"/>
  <c r="L35" i="39" s="1"/>
  <c r="AB34" i="20"/>
  <c r="L36" i="39" s="1"/>
  <c r="AB35" i="20"/>
  <c r="L37" i="39" s="1"/>
  <c r="AB36" i="20"/>
  <c r="L38" i="39" s="1"/>
  <c r="AB37" i="20"/>
  <c r="L39" i="39" s="1"/>
  <c r="AB38" i="20"/>
  <c r="L40" i="39" s="1"/>
  <c r="AB39" i="20"/>
  <c r="L41" i="39" s="1"/>
  <c r="AB40" i="20"/>
  <c r="L42" i="39" s="1"/>
  <c r="AB41" i="20"/>
  <c r="L43" i="39" s="1"/>
  <c r="AB42" i="20"/>
  <c r="L44" i="39" s="1"/>
  <c r="AB43" i="20"/>
  <c r="L45" i="39" s="1"/>
  <c r="AB44" i="20"/>
  <c r="L46" i="39" s="1"/>
  <c r="AB45" i="20"/>
  <c r="L47" i="39" s="1"/>
  <c r="AB46" i="20"/>
  <c r="L48" i="39" s="1"/>
  <c r="AB47" i="20"/>
  <c r="L49" i="39" s="1"/>
  <c r="AB48" i="20"/>
  <c r="L50" i="39" s="1"/>
  <c r="AB49" i="20"/>
  <c r="L51" i="39" s="1"/>
  <c r="AB51" i="20"/>
  <c r="L53" i="39" s="1"/>
  <c r="AB52" i="20"/>
  <c r="L54" i="39" s="1"/>
  <c r="AB53" i="20"/>
  <c r="L55" i="39" s="1"/>
  <c r="AB54" i="20"/>
  <c r="L56" i="39" s="1"/>
  <c r="AB55" i="20"/>
  <c r="L57" i="39" s="1"/>
  <c r="AB56" i="20"/>
  <c r="L58" i="39" s="1"/>
  <c r="AB57" i="20"/>
  <c r="L59" i="39" s="1"/>
  <c r="AB58" i="20"/>
  <c r="L60" i="39" s="1"/>
  <c r="AB19" i="26"/>
  <c r="K21" i="39" s="1"/>
  <c r="AB20" i="26"/>
  <c r="K22" i="39" s="1"/>
  <c r="AB21" i="26"/>
  <c r="K23" i="39" s="1"/>
  <c r="AB22" i="26"/>
  <c r="K24" i="39" s="1"/>
  <c r="AB23" i="26"/>
  <c r="K25" i="39" s="1"/>
  <c r="AB24" i="26"/>
  <c r="K26" i="39" s="1"/>
  <c r="AB25" i="26"/>
  <c r="K27" i="39" s="1"/>
  <c r="AB26" i="26"/>
  <c r="K28" i="39" s="1"/>
  <c r="AB27" i="26"/>
  <c r="K29" i="39" s="1"/>
  <c r="AB28" i="26"/>
  <c r="K30" i="39" s="1"/>
  <c r="AB29" i="26"/>
  <c r="K31" i="39" s="1"/>
  <c r="AB30" i="26"/>
  <c r="K32" i="39" s="1"/>
  <c r="AB31" i="26"/>
  <c r="K33" i="39" s="1"/>
  <c r="AB32" i="26"/>
  <c r="K34" i="39" s="1"/>
  <c r="AB33" i="26"/>
  <c r="K35" i="39" s="1"/>
  <c r="AB34" i="26"/>
  <c r="K36" i="39" s="1"/>
  <c r="AB35" i="26"/>
  <c r="K37" i="39" s="1"/>
  <c r="AB36" i="26"/>
  <c r="K38" i="39" s="1"/>
  <c r="AB37" i="26"/>
  <c r="K39" i="39" s="1"/>
  <c r="AB38" i="26"/>
  <c r="K40" i="39" s="1"/>
  <c r="AB39" i="26"/>
  <c r="K41" i="39" s="1"/>
  <c r="AB40" i="26"/>
  <c r="K42" i="39" s="1"/>
  <c r="AB41" i="26"/>
  <c r="K43" i="39" s="1"/>
  <c r="AB42" i="26"/>
  <c r="K44" i="39" s="1"/>
  <c r="AB43" i="26"/>
  <c r="K45" i="39" s="1"/>
  <c r="AB44" i="26"/>
  <c r="K46" i="39" s="1"/>
  <c r="AB45" i="26"/>
  <c r="K47" i="39" s="1"/>
  <c r="AB46" i="26"/>
  <c r="K48" i="39" s="1"/>
  <c r="AB47" i="26"/>
  <c r="K49" i="39" s="1"/>
  <c r="AB48" i="26"/>
  <c r="K50" i="39" s="1"/>
  <c r="AB49" i="26"/>
  <c r="K51" i="39" s="1"/>
  <c r="AB51" i="26"/>
  <c r="AB52" i="26"/>
  <c r="K54" i="39" s="1"/>
  <c r="AB53" i="26"/>
  <c r="K55" i="39" s="1"/>
  <c r="AB54" i="26"/>
  <c r="K56" i="39" s="1"/>
  <c r="AB55" i="26"/>
  <c r="AB56" i="26"/>
  <c r="K58" i="39" s="1"/>
  <c r="AB57" i="26"/>
  <c r="K59" i="39" s="1"/>
  <c r="AB58" i="26"/>
  <c r="K60" i="39" s="1"/>
  <c r="AB19" i="22"/>
  <c r="AB20" i="22"/>
  <c r="J22" i="39" s="1"/>
  <c r="AB21" i="22"/>
  <c r="AB22" i="22"/>
  <c r="J24" i="39" s="1"/>
  <c r="AB23" i="22"/>
  <c r="AB24" i="22"/>
  <c r="J26" i="39" s="1"/>
  <c r="AB25" i="22"/>
  <c r="J27" i="39" s="1"/>
  <c r="AB26" i="22"/>
  <c r="J28" i="39" s="1"/>
  <c r="AB27" i="22"/>
  <c r="AB28" i="22"/>
  <c r="AB29" i="22"/>
  <c r="J31" i="39" s="1"/>
  <c r="AB30" i="22"/>
  <c r="J32" i="39" s="1"/>
  <c r="AB31" i="22"/>
  <c r="AB32" i="22"/>
  <c r="AB33" i="22"/>
  <c r="J35" i="39" s="1"/>
  <c r="AB34" i="22"/>
  <c r="J36" i="39" s="1"/>
  <c r="AB35" i="22"/>
  <c r="AB36" i="22"/>
  <c r="J38" i="39" s="1"/>
  <c r="AB37" i="22"/>
  <c r="AB38" i="22"/>
  <c r="J40" i="39" s="1"/>
  <c r="AB39" i="22"/>
  <c r="AB40" i="22"/>
  <c r="J42" i="39" s="1"/>
  <c r="AB41" i="22"/>
  <c r="J43" i="39" s="1"/>
  <c r="AB42" i="22"/>
  <c r="J44" i="39" s="1"/>
  <c r="AB43" i="22"/>
  <c r="AB44" i="22"/>
  <c r="J46" i="39" s="1"/>
  <c r="AB45" i="22"/>
  <c r="J47" i="39" s="1"/>
  <c r="AB46" i="22"/>
  <c r="J48" i="39" s="1"/>
  <c r="AB47" i="22"/>
  <c r="AB48" i="22"/>
  <c r="AB49" i="22"/>
  <c r="J51" i="39" s="1"/>
  <c r="AB51" i="22"/>
  <c r="J53" i="39" s="1"/>
  <c r="AB52" i="22"/>
  <c r="AB53" i="22"/>
  <c r="J55" i="39" s="1"/>
  <c r="AB54" i="22"/>
  <c r="J56" i="39" s="1"/>
  <c r="AB55" i="22"/>
  <c r="J57" i="39" s="1"/>
  <c r="AB56" i="22"/>
  <c r="J58" i="39" s="1"/>
  <c r="AB57" i="22"/>
  <c r="J59" i="39" s="1"/>
  <c r="AB58" i="22"/>
  <c r="J60" i="39" s="1"/>
  <c r="AB19" i="19"/>
  <c r="I21" i="39" s="1"/>
  <c r="AB20" i="19"/>
  <c r="I22" i="39" s="1"/>
  <c r="AB21" i="19"/>
  <c r="I23" i="39" s="1"/>
  <c r="AB22" i="19"/>
  <c r="I24" i="39" s="1"/>
  <c r="AB23" i="19"/>
  <c r="I25" i="39" s="1"/>
  <c r="AB24" i="19"/>
  <c r="I26" i="39" s="1"/>
  <c r="AB25" i="19"/>
  <c r="I27" i="39" s="1"/>
  <c r="AB26" i="19"/>
  <c r="I28" i="39" s="1"/>
  <c r="AB27" i="19"/>
  <c r="I29" i="39" s="1"/>
  <c r="AB28" i="19"/>
  <c r="I30" i="39" s="1"/>
  <c r="AB29" i="19"/>
  <c r="I31" i="39" s="1"/>
  <c r="AB30" i="19"/>
  <c r="I32" i="39" s="1"/>
  <c r="AB31" i="19"/>
  <c r="I33" i="39" s="1"/>
  <c r="AB32" i="19"/>
  <c r="I34" i="39" s="1"/>
  <c r="AB33" i="19"/>
  <c r="I35" i="39" s="1"/>
  <c r="AB34" i="19"/>
  <c r="I36" i="39" s="1"/>
  <c r="AB35" i="19"/>
  <c r="I37" i="39" s="1"/>
  <c r="AB36" i="19"/>
  <c r="I38" i="39" s="1"/>
  <c r="AB37" i="19"/>
  <c r="I39" i="39" s="1"/>
  <c r="AB38" i="19"/>
  <c r="I40" i="39" s="1"/>
  <c r="AB39" i="19"/>
  <c r="I41" i="39" s="1"/>
  <c r="AB40" i="19"/>
  <c r="I42" i="39" s="1"/>
  <c r="AB41" i="19"/>
  <c r="I43" i="39" s="1"/>
  <c r="AB42" i="19"/>
  <c r="I44" i="39" s="1"/>
  <c r="AB43" i="19"/>
  <c r="I45" i="39" s="1"/>
  <c r="AB44" i="19"/>
  <c r="I46" i="39" s="1"/>
  <c r="AB45" i="19"/>
  <c r="I47" i="39" s="1"/>
  <c r="AB46" i="19"/>
  <c r="I48" i="39" s="1"/>
  <c r="AB47" i="19"/>
  <c r="I49" i="39" s="1"/>
  <c r="AB48" i="19"/>
  <c r="I50" i="39" s="1"/>
  <c r="AB49" i="19"/>
  <c r="I51" i="39" s="1"/>
  <c r="AB51" i="19"/>
  <c r="I53" i="39" s="1"/>
  <c r="AB52" i="19"/>
  <c r="I54" i="39" s="1"/>
  <c r="AB53" i="19"/>
  <c r="I55" i="39" s="1"/>
  <c r="AB54" i="19"/>
  <c r="I56" i="39" s="1"/>
  <c r="AB55" i="19"/>
  <c r="I57" i="39" s="1"/>
  <c r="AB56" i="19"/>
  <c r="I58" i="39" s="1"/>
  <c r="AB57" i="19"/>
  <c r="I59" i="39" s="1"/>
  <c r="AB58" i="19"/>
  <c r="I60" i="39" s="1"/>
  <c r="AB19" i="23"/>
  <c r="H21" i="39" s="1"/>
  <c r="AB20" i="23"/>
  <c r="H22" i="39" s="1"/>
  <c r="AB21" i="23"/>
  <c r="H23" i="39" s="1"/>
  <c r="AB22" i="23"/>
  <c r="H24" i="39" s="1"/>
  <c r="AB23" i="23"/>
  <c r="H25" i="39" s="1"/>
  <c r="AB24" i="23"/>
  <c r="H26" i="39" s="1"/>
  <c r="AB25" i="23"/>
  <c r="H27" i="39" s="1"/>
  <c r="AB26" i="23"/>
  <c r="H28" i="39" s="1"/>
  <c r="AB27" i="23"/>
  <c r="H29" i="39" s="1"/>
  <c r="AB28" i="23"/>
  <c r="H30" i="39" s="1"/>
  <c r="AB29" i="23"/>
  <c r="H31" i="39" s="1"/>
  <c r="AB30" i="23"/>
  <c r="H32" i="39" s="1"/>
  <c r="AB31" i="23"/>
  <c r="H33" i="39" s="1"/>
  <c r="AB32" i="23"/>
  <c r="H34" i="39" s="1"/>
  <c r="AB33" i="23"/>
  <c r="H35" i="39" s="1"/>
  <c r="AB34" i="23"/>
  <c r="H36" i="39" s="1"/>
  <c r="AB35" i="23"/>
  <c r="H37" i="39" s="1"/>
  <c r="AB36" i="23"/>
  <c r="H38" i="39" s="1"/>
  <c r="AB37" i="23"/>
  <c r="H39" i="39" s="1"/>
  <c r="AB38" i="23"/>
  <c r="H40" i="39" s="1"/>
  <c r="AB39" i="23"/>
  <c r="H41" i="39" s="1"/>
  <c r="AB40" i="23"/>
  <c r="H42" i="39" s="1"/>
  <c r="AB41" i="23"/>
  <c r="H43" i="39" s="1"/>
  <c r="AB42" i="23"/>
  <c r="H44" i="39" s="1"/>
  <c r="AB43" i="23"/>
  <c r="H45" i="39" s="1"/>
  <c r="AB44" i="23"/>
  <c r="H46" i="39" s="1"/>
  <c r="AB45" i="23"/>
  <c r="H47" i="39" s="1"/>
  <c r="AB46" i="23"/>
  <c r="H48" i="39" s="1"/>
  <c r="AB47" i="23"/>
  <c r="H49" i="39" s="1"/>
  <c r="AB48" i="23"/>
  <c r="H50" i="39" s="1"/>
  <c r="AB49" i="23"/>
  <c r="H51" i="39" s="1"/>
  <c r="AB51" i="23"/>
  <c r="H53" i="39" s="1"/>
  <c r="AB52" i="23"/>
  <c r="H54" i="39" s="1"/>
  <c r="AB53" i="23"/>
  <c r="H55" i="39" s="1"/>
  <c r="AB54" i="23"/>
  <c r="H56" i="39" s="1"/>
  <c r="AB55" i="23"/>
  <c r="H57" i="39" s="1"/>
  <c r="AB56" i="23"/>
  <c r="H58" i="39" s="1"/>
  <c r="AB57" i="23"/>
  <c r="H59" i="39" s="1"/>
  <c r="AB58" i="23"/>
  <c r="H60" i="39" s="1"/>
  <c r="AB19" i="21"/>
  <c r="G21" i="39" s="1"/>
  <c r="AB20" i="21"/>
  <c r="G22" i="39" s="1"/>
  <c r="AB21" i="21"/>
  <c r="G23" i="39" s="1"/>
  <c r="AB22" i="21"/>
  <c r="G24" i="39" s="1"/>
  <c r="AB23" i="21"/>
  <c r="G25" i="39" s="1"/>
  <c r="AB24" i="21"/>
  <c r="G26" i="39" s="1"/>
  <c r="AB25" i="21"/>
  <c r="G27" i="39" s="1"/>
  <c r="AB26" i="21"/>
  <c r="G28" i="39" s="1"/>
  <c r="AB27" i="21"/>
  <c r="G29" i="39" s="1"/>
  <c r="AB28" i="21"/>
  <c r="G30" i="39" s="1"/>
  <c r="AB29" i="21"/>
  <c r="G31" i="39" s="1"/>
  <c r="AB30" i="21"/>
  <c r="G32" i="39" s="1"/>
  <c r="AB31" i="21"/>
  <c r="G33" i="39" s="1"/>
  <c r="AB32" i="21"/>
  <c r="G34" i="39" s="1"/>
  <c r="AB33" i="21"/>
  <c r="G35" i="39" s="1"/>
  <c r="AB34" i="21"/>
  <c r="G36" i="39" s="1"/>
  <c r="AB35" i="21"/>
  <c r="G37" i="39" s="1"/>
  <c r="AB36" i="21"/>
  <c r="G38" i="39" s="1"/>
  <c r="AB37" i="21"/>
  <c r="G39" i="39" s="1"/>
  <c r="AB38" i="21"/>
  <c r="G40" i="39" s="1"/>
  <c r="AB39" i="21"/>
  <c r="G41" i="39" s="1"/>
  <c r="AB40" i="21"/>
  <c r="G42" i="39" s="1"/>
  <c r="AB41" i="21"/>
  <c r="G43" i="39" s="1"/>
  <c r="AB42" i="21"/>
  <c r="G44" i="39" s="1"/>
  <c r="AB43" i="21"/>
  <c r="G45" i="39" s="1"/>
  <c r="AB44" i="21"/>
  <c r="G46" i="39" s="1"/>
  <c r="AB45" i="21"/>
  <c r="G47" i="39" s="1"/>
  <c r="AB46" i="21"/>
  <c r="G48" i="39" s="1"/>
  <c r="AB47" i="21"/>
  <c r="G49" i="39" s="1"/>
  <c r="AB48" i="21"/>
  <c r="G50" i="39" s="1"/>
  <c r="AB49" i="21"/>
  <c r="G51" i="39" s="1"/>
  <c r="AB51" i="21"/>
  <c r="AB52" i="21"/>
  <c r="G54" i="39" s="1"/>
  <c r="AB53" i="21"/>
  <c r="G55" i="39" s="1"/>
  <c r="AB54" i="21"/>
  <c r="G56" i="39" s="1"/>
  <c r="AB55" i="21"/>
  <c r="G57" i="39" s="1"/>
  <c r="AB56" i="21"/>
  <c r="AB57" i="21"/>
  <c r="G59" i="39" s="1"/>
  <c r="AB58" i="21"/>
  <c r="G60" i="39" s="1"/>
  <c r="AB19" i="12"/>
  <c r="AB20" i="12"/>
  <c r="F22" i="39" s="1"/>
  <c r="AB21" i="12"/>
  <c r="F23" i="39" s="1"/>
  <c r="AB22" i="12"/>
  <c r="F24" i="39" s="1"/>
  <c r="AB23" i="12"/>
  <c r="AB24" i="12"/>
  <c r="F26" i="39" s="1"/>
  <c r="AB25" i="12"/>
  <c r="F27" i="39" s="1"/>
  <c r="AB26" i="12"/>
  <c r="F28" i="39" s="1"/>
  <c r="AB27" i="12"/>
  <c r="AB28" i="12"/>
  <c r="F30" i="39" s="1"/>
  <c r="AB29" i="12"/>
  <c r="F31" i="39" s="1"/>
  <c r="AB30" i="12"/>
  <c r="F32" i="39" s="1"/>
  <c r="AB31" i="12"/>
  <c r="F33" i="39" s="1"/>
  <c r="AB32" i="12"/>
  <c r="F34" i="39" s="1"/>
  <c r="AB33" i="12"/>
  <c r="F35" i="39" s="1"/>
  <c r="AB34" i="12"/>
  <c r="F36" i="39" s="1"/>
  <c r="AB35" i="12"/>
  <c r="F37" i="39" s="1"/>
  <c r="AB36" i="12"/>
  <c r="F38" i="39" s="1"/>
  <c r="AB37" i="12"/>
  <c r="F39" i="39" s="1"/>
  <c r="AB38" i="12"/>
  <c r="F40" i="39" s="1"/>
  <c r="AB39" i="12"/>
  <c r="F41" i="39" s="1"/>
  <c r="AB40" i="12"/>
  <c r="F42" i="39" s="1"/>
  <c r="AB41" i="12"/>
  <c r="F43" i="39" s="1"/>
  <c r="AB42" i="12"/>
  <c r="F44" i="39" s="1"/>
  <c r="AB43" i="12"/>
  <c r="AB44" i="12"/>
  <c r="F46" i="39" s="1"/>
  <c r="AB45" i="12"/>
  <c r="F47" i="39" s="1"/>
  <c r="AB46" i="12"/>
  <c r="F48" i="39" s="1"/>
  <c r="AB47" i="12"/>
  <c r="F49" i="39" s="1"/>
  <c r="AB48" i="12"/>
  <c r="F50" i="39" s="1"/>
  <c r="AB49" i="12"/>
  <c r="F51" i="39" s="1"/>
  <c r="AB51" i="12"/>
  <c r="F53" i="39" s="1"/>
  <c r="AB52" i="12"/>
  <c r="F54" i="39" s="1"/>
  <c r="AB53" i="12"/>
  <c r="F55" i="39" s="1"/>
  <c r="AB54" i="12"/>
  <c r="F56" i="39" s="1"/>
  <c r="AB55" i="12"/>
  <c r="F57" i="39" s="1"/>
  <c r="AB56" i="12"/>
  <c r="F58" i="39" s="1"/>
  <c r="AB57" i="12"/>
  <c r="F59" i="39" s="1"/>
  <c r="AB58" i="12"/>
  <c r="F60" i="39" s="1"/>
  <c r="K70" i="37"/>
  <c r="AB19" i="37"/>
  <c r="E21" i="39" s="1"/>
  <c r="AB20" i="37"/>
  <c r="E22" i="39" s="1"/>
  <c r="AB21" i="37"/>
  <c r="E23" i="39" s="1"/>
  <c r="AB22" i="37"/>
  <c r="E24" i="39" s="1"/>
  <c r="AB23" i="37"/>
  <c r="E25" i="39" s="1"/>
  <c r="AB24" i="37"/>
  <c r="E26" i="39" s="1"/>
  <c r="AB25" i="37"/>
  <c r="E27" i="39" s="1"/>
  <c r="AB26" i="37"/>
  <c r="E28" i="39" s="1"/>
  <c r="AB27" i="37"/>
  <c r="E29" i="39" s="1"/>
  <c r="AB28" i="37"/>
  <c r="E30" i="39" s="1"/>
  <c r="AB29" i="37"/>
  <c r="E31" i="39" s="1"/>
  <c r="AB30" i="37"/>
  <c r="E32" i="39" s="1"/>
  <c r="AB31" i="37"/>
  <c r="E33" i="39" s="1"/>
  <c r="AB32" i="37"/>
  <c r="E34" i="39" s="1"/>
  <c r="AB33" i="37"/>
  <c r="E35" i="39" s="1"/>
  <c r="AB34" i="37"/>
  <c r="E36" i="39" s="1"/>
  <c r="AB35" i="37"/>
  <c r="E37" i="39" s="1"/>
  <c r="AB36" i="37"/>
  <c r="E38" i="39" s="1"/>
  <c r="AB37" i="37"/>
  <c r="E39" i="39" s="1"/>
  <c r="AB38" i="37"/>
  <c r="E40" i="39" s="1"/>
  <c r="AB39" i="37"/>
  <c r="E41" i="39" s="1"/>
  <c r="AB40" i="37"/>
  <c r="E42" i="39" s="1"/>
  <c r="AB41" i="37"/>
  <c r="E43" i="39" s="1"/>
  <c r="AB42" i="37"/>
  <c r="E44" i="39" s="1"/>
  <c r="AB43" i="37"/>
  <c r="E45" i="39" s="1"/>
  <c r="AB44" i="37"/>
  <c r="E46" i="39" s="1"/>
  <c r="AB45" i="37"/>
  <c r="E47" i="39" s="1"/>
  <c r="AB46" i="37"/>
  <c r="E48" i="39" s="1"/>
  <c r="AB47" i="37"/>
  <c r="E49" i="39" s="1"/>
  <c r="AB48" i="37"/>
  <c r="E50" i="39" s="1"/>
  <c r="AB49" i="37"/>
  <c r="E51" i="39" s="1"/>
  <c r="AB50" i="37"/>
  <c r="E52" i="39" s="1"/>
  <c r="AB51" i="37"/>
  <c r="E53" i="39" s="1"/>
  <c r="AB52" i="37"/>
  <c r="E54" i="39" s="1"/>
  <c r="AB53" i="37"/>
  <c r="E55" i="39" s="1"/>
  <c r="AB54" i="37"/>
  <c r="E56" i="39" s="1"/>
  <c r="AB55" i="37"/>
  <c r="E57" i="39" s="1"/>
  <c r="AB56" i="37"/>
  <c r="E58" i="39" s="1"/>
  <c r="AB57" i="37"/>
  <c r="E59" i="39" s="1"/>
  <c r="AB58" i="37"/>
  <c r="E60" i="39" s="1"/>
  <c r="F70" i="37"/>
  <c r="G70" i="37"/>
  <c r="H70" i="37"/>
  <c r="I70" i="37"/>
  <c r="J70" i="37"/>
  <c r="M70" i="37"/>
  <c r="N70" i="37"/>
  <c r="O70" i="37"/>
  <c r="P70" i="37"/>
  <c r="Q70" i="37"/>
  <c r="R70" i="37"/>
  <c r="S70" i="37"/>
  <c r="T70" i="37"/>
  <c r="U70" i="37"/>
  <c r="V70" i="37"/>
  <c r="W70" i="37"/>
  <c r="X70" i="37"/>
  <c r="Y70" i="37"/>
  <c r="Z70" i="37"/>
  <c r="E70" i="37"/>
  <c r="BK9" i="14"/>
  <c r="BK11" i="14"/>
  <c r="BK13" i="14"/>
  <c r="BK14" i="14"/>
  <c r="BK17" i="14"/>
  <c r="BK18" i="14"/>
  <c r="BK23" i="14"/>
  <c r="BK25" i="14"/>
  <c r="BK26" i="14"/>
  <c r="BK29" i="14"/>
  <c r="BK31" i="14"/>
  <c r="BK35" i="14"/>
  <c r="BK37" i="14"/>
  <c r="BK39" i="14"/>
  <c r="BK41" i="14"/>
  <c r="BK43" i="14"/>
  <c r="BK45" i="14"/>
  <c r="BK47" i="14"/>
  <c r="BK48" i="14"/>
  <c r="BK49" i="14"/>
  <c r="BK53" i="14"/>
  <c r="BK54" i="14"/>
  <c r="BK55" i="14"/>
  <c r="BK57" i="14"/>
  <c r="L31" i="29" l="1"/>
  <c r="K31" i="29"/>
  <c r="AE32" i="24"/>
  <c r="AE11" i="24"/>
  <c r="BK44" i="14"/>
  <c r="BK40" i="14"/>
  <c r="BH15" i="14"/>
  <c r="BK36" i="14"/>
  <c r="AE24" i="24"/>
  <c r="AA23" i="24"/>
  <c r="AE21" i="24"/>
  <c r="AA29" i="24"/>
  <c r="AB29" i="24" s="1"/>
  <c r="AC29" i="24" s="1"/>
  <c r="AA22" i="24"/>
  <c r="BK30" i="14"/>
  <c r="BK32" i="14"/>
  <c r="BK28" i="14"/>
  <c r="BH56" i="14"/>
  <c r="BH52" i="14"/>
  <c r="BH46" i="14"/>
  <c r="BH42" i="14"/>
  <c r="BH38" i="14"/>
  <c r="BH34" i="14"/>
  <c r="O36" i="39" s="1"/>
  <c r="BH24" i="14"/>
  <c r="O26" i="39" s="1"/>
  <c r="BH16" i="14"/>
  <c r="BH12" i="14"/>
  <c r="AE29" i="24"/>
  <c r="AA35" i="24"/>
  <c r="AA20" i="24"/>
  <c r="AA52" i="24"/>
  <c r="AA21" i="24"/>
  <c r="AA60" i="24"/>
  <c r="AE23" i="24"/>
  <c r="AA24" i="24"/>
  <c r="AE22" i="24"/>
  <c r="AA53" i="24"/>
  <c r="AE60" i="24"/>
  <c r="AE53" i="24"/>
  <c r="AE52" i="24"/>
  <c r="AE35" i="24"/>
  <c r="AA58" i="24"/>
  <c r="AE58" i="24"/>
  <c r="H6" i="43"/>
  <c r="I6" i="43"/>
  <c r="J6" i="43"/>
  <c r="K6" i="43"/>
  <c r="L6" i="43"/>
  <c r="M6" i="43"/>
  <c r="Q6" i="43"/>
  <c r="R6" i="43"/>
  <c r="S6" i="43"/>
  <c r="U6" i="43"/>
  <c r="V6" i="43"/>
  <c r="W6" i="43"/>
  <c r="X6" i="43"/>
  <c r="Z6" i="43"/>
  <c r="AB6" i="43"/>
  <c r="AI6" i="43"/>
  <c r="AJ6" i="43"/>
  <c r="AK6" i="43"/>
  <c r="AL6" i="43"/>
  <c r="AN6" i="43"/>
  <c r="AQ6" i="43"/>
  <c r="AV6" i="43"/>
  <c r="AX6" i="43"/>
  <c r="BA6" i="43"/>
  <c r="BD6" i="43"/>
  <c r="F7" i="43"/>
  <c r="H7" i="43"/>
  <c r="I7" i="43"/>
  <c r="J7" i="43"/>
  <c r="K7" i="43"/>
  <c r="L7" i="43"/>
  <c r="M7" i="43"/>
  <c r="N7" i="43"/>
  <c r="O7" i="43"/>
  <c r="P7" i="43"/>
  <c r="Q7" i="43"/>
  <c r="R7" i="43"/>
  <c r="S7" i="43"/>
  <c r="T7" i="43"/>
  <c r="U7" i="43"/>
  <c r="W7" i="43"/>
  <c r="X7" i="43"/>
  <c r="Y7" i="43"/>
  <c r="Z7" i="43"/>
  <c r="AA7" i="43"/>
  <c r="AB7" i="43"/>
  <c r="AC7" i="43"/>
  <c r="AD7" i="43"/>
  <c r="AE7" i="43"/>
  <c r="AG7" i="43"/>
  <c r="AH7" i="43"/>
  <c r="AI7" i="43"/>
  <c r="AJ7" i="43"/>
  <c r="AM7" i="43"/>
  <c r="AN7" i="43"/>
  <c r="AO7" i="43"/>
  <c r="AP7" i="43"/>
  <c r="AQ7" i="43"/>
  <c r="AR7" i="43"/>
  <c r="AS7" i="43"/>
  <c r="AT7" i="43"/>
  <c r="AU7" i="43"/>
  <c r="AV7" i="43"/>
  <c r="AW7" i="43"/>
  <c r="AX7" i="43"/>
  <c r="AZ7" i="43"/>
  <c r="BB7" i="43"/>
  <c r="BC7" i="43"/>
  <c r="BD7" i="43"/>
  <c r="BE7" i="43"/>
  <c r="H8" i="43"/>
  <c r="K8" i="43"/>
  <c r="M8" i="43"/>
  <c r="N8" i="43"/>
  <c r="P8" i="43"/>
  <c r="R8" i="43"/>
  <c r="T8" i="43"/>
  <c r="U8" i="43"/>
  <c r="V8" i="43"/>
  <c r="W8" i="43"/>
  <c r="X8" i="43"/>
  <c r="Y8" i="43"/>
  <c r="Z8" i="43"/>
  <c r="AA8" i="43"/>
  <c r="AB8" i="43"/>
  <c r="AC8" i="43"/>
  <c r="AD8" i="43"/>
  <c r="AE8" i="43"/>
  <c r="AF8" i="43"/>
  <c r="AG8" i="43"/>
  <c r="AH8" i="43"/>
  <c r="AI8" i="43"/>
  <c r="AJ8" i="43"/>
  <c r="AK8" i="43"/>
  <c r="AM8" i="43"/>
  <c r="AO8" i="43"/>
  <c r="AP8" i="43"/>
  <c r="AQ8" i="43"/>
  <c r="AS8" i="43"/>
  <c r="AT8" i="43"/>
  <c r="AU8" i="43"/>
  <c r="AV8" i="43"/>
  <c r="AW8" i="43"/>
  <c r="AX8" i="43"/>
  <c r="AY8" i="43"/>
  <c r="BA8" i="43"/>
  <c r="BB8" i="43"/>
  <c r="BC8" i="43"/>
  <c r="BD8" i="43"/>
  <c r="BE8" i="43"/>
  <c r="F9" i="43"/>
  <c r="G9" i="43"/>
  <c r="H9" i="43"/>
  <c r="I9" i="43"/>
  <c r="K9" i="43"/>
  <c r="L9" i="43"/>
  <c r="M9" i="43"/>
  <c r="N9" i="43"/>
  <c r="Q9" i="43"/>
  <c r="R9" i="43"/>
  <c r="S9" i="43"/>
  <c r="T9" i="43"/>
  <c r="U9" i="43"/>
  <c r="V9" i="43"/>
  <c r="X9" i="43"/>
  <c r="Y9" i="43"/>
  <c r="Z9" i="43"/>
  <c r="AA9" i="43"/>
  <c r="AB9" i="43"/>
  <c r="AC9" i="43"/>
  <c r="AE9" i="43"/>
  <c r="AF9" i="43"/>
  <c r="AG9" i="43"/>
  <c r="AH9" i="43"/>
  <c r="AI9" i="43"/>
  <c r="AL9" i="43"/>
  <c r="AM9" i="43"/>
  <c r="AN9" i="43"/>
  <c r="AP9" i="43"/>
  <c r="AR9" i="43"/>
  <c r="AT9" i="43"/>
  <c r="AU9" i="43"/>
  <c r="AV9" i="43"/>
  <c r="AY9" i="43"/>
  <c r="AZ9" i="43"/>
  <c r="BA9" i="43"/>
  <c r="BB9" i="43"/>
  <c r="BD9" i="43"/>
  <c r="BE9" i="43"/>
  <c r="F10" i="43"/>
  <c r="G10" i="43"/>
  <c r="H10" i="43"/>
  <c r="I10" i="43"/>
  <c r="J10" i="43"/>
  <c r="K10" i="43"/>
  <c r="L10" i="43"/>
  <c r="M10" i="43"/>
  <c r="N10" i="43"/>
  <c r="O10" i="43"/>
  <c r="P10" i="43"/>
  <c r="Q10" i="43"/>
  <c r="R10" i="43"/>
  <c r="S10" i="43"/>
  <c r="T10" i="43"/>
  <c r="V10" i="43"/>
  <c r="W10" i="43"/>
  <c r="X10" i="43"/>
  <c r="Y10" i="43"/>
  <c r="AA10" i="43"/>
  <c r="AC10" i="43"/>
  <c r="AD10" i="43"/>
  <c r="AF10" i="43"/>
  <c r="AG10" i="43"/>
  <c r="AJ10" i="43"/>
  <c r="AK10" i="43"/>
  <c r="AL10" i="43"/>
  <c r="AM10" i="43"/>
  <c r="AN10" i="43"/>
  <c r="AP10" i="43"/>
  <c r="AR10" i="43"/>
  <c r="AS10" i="43"/>
  <c r="AT10" i="43"/>
  <c r="AV10" i="43"/>
  <c r="AW10" i="43"/>
  <c r="AX10" i="43"/>
  <c r="AY10" i="43"/>
  <c r="AZ10" i="43"/>
  <c r="BA10" i="43"/>
  <c r="BB10" i="43"/>
  <c r="BC10" i="43"/>
  <c r="BD10" i="43"/>
  <c r="BE10" i="43"/>
  <c r="G11" i="43"/>
  <c r="I11" i="43"/>
  <c r="L11" i="43"/>
  <c r="N11" i="43"/>
  <c r="O11" i="43"/>
  <c r="P11" i="43"/>
  <c r="R11" i="43"/>
  <c r="S11" i="43"/>
  <c r="U11" i="43"/>
  <c r="V11" i="43"/>
  <c r="W11" i="43"/>
  <c r="X11" i="43"/>
  <c r="Y11" i="43"/>
  <c r="AA11" i="43"/>
  <c r="AC11" i="43"/>
  <c r="AD11" i="43"/>
  <c r="AJ11" i="43"/>
  <c r="AK11" i="43"/>
  <c r="AL11" i="43"/>
  <c r="AN11" i="43"/>
  <c r="AO11" i="43"/>
  <c r="AS11" i="43"/>
  <c r="AU11" i="43"/>
  <c r="AX11" i="43"/>
  <c r="AY11" i="43"/>
  <c r="AZ11" i="43"/>
  <c r="BA11" i="43"/>
  <c r="BC11" i="43"/>
  <c r="BD11" i="43"/>
  <c r="BE11" i="43"/>
  <c r="F12" i="43"/>
  <c r="G12" i="43"/>
  <c r="H12" i="43"/>
  <c r="J12" i="43"/>
  <c r="K12" i="43"/>
  <c r="O12" i="43"/>
  <c r="P12" i="43"/>
  <c r="Q12" i="43"/>
  <c r="R12" i="43"/>
  <c r="S12" i="43"/>
  <c r="U12" i="43"/>
  <c r="AF12" i="43"/>
  <c r="AG12" i="43"/>
  <c r="AH12" i="43"/>
  <c r="AL12" i="43"/>
  <c r="AM12" i="43"/>
  <c r="AO12" i="43"/>
  <c r="AR12" i="43"/>
  <c r="AS12" i="43"/>
  <c r="AT12" i="43"/>
  <c r="AY12" i="43"/>
  <c r="BA12" i="43"/>
  <c r="BB12" i="43"/>
  <c r="F13" i="43"/>
  <c r="G13" i="43"/>
  <c r="H13" i="43"/>
  <c r="I13" i="43"/>
  <c r="J13" i="43"/>
  <c r="K13" i="43"/>
  <c r="L13" i="43"/>
  <c r="M13" i="43"/>
  <c r="N13" i="43"/>
  <c r="O13" i="43"/>
  <c r="Q13" i="43"/>
  <c r="R13" i="43"/>
  <c r="S13" i="43"/>
  <c r="T13" i="43"/>
  <c r="U13" i="43"/>
  <c r="V13" i="43"/>
  <c r="W13" i="43"/>
  <c r="X13" i="43"/>
  <c r="Y13" i="43"/>
  <c r="Z13" i="43"/>
  <c r="AA13" i="43"/>
  <c r="AB13" i="43"/>
  <c r="AC13" i="43"/>
  <c r="AD13" i="43"/>
  <c r="AE13" i="43"/>
  <c r="AF13" i="43"/>
  <c r="AG13" i="43"/>
  <c r="AH13" i="43"/>
  <c r="AI13" i="43"/>
  <c r="AJ13" i="43"/>
  <c r="AK13" i="43"/>
  <c r="AL13" i="43"/>
  <c r="AM13" i="43"/>
  <c r="AN13" i="43"/>
  <c r="AO13" i="43"/>
  <c r="AP13" i="43"/>
  <c r="AQ13" i="43"/>
  <c r="AR13" i="43"/>
  <c r="AS13" i="43"/>
  <c r="AT13" i="43"/>
  <c r="AU13" i="43"/>
  <c r="AV13" i="43"/>
  <c r="AW13" i="43"/>
  <c r="AX13" i="43"/>
  <c r="AY13" i="43"/>
  <c r="AZ13" i="43"/>
  <c r="BA13" i="43"/>
  <c r="BB13" i="43"/>
  <c r="BC13" i="43"/>
  <c r="BD13" i="43"/>
  <c r="BE13" i="43"/>
  <c r="F14" i="43"/>
  <c r="G14" i="43"/>
  <c r="H14" i="43"/>
  <c r="I14" i="43"/>
  <c r="J14" i="43"/>
  <c r="L14" i="43"/>
  <c r="M14" i="43"/>
  <c r="N14" i="43"/>
  <c r="O14" i="43"/>
  <c r="P14" i="43"/>
  <c r="T14" i="43"/>
  <c r="U14" i="43"/>
  <c r="V14" i="43"/>
  <c r="X14" i="43"/>
  <c r="Y14" i="43"/>
  <c r="AA14" i="43"/>
  <c r="AB14" i="43"/>
  <c r="AC14" i="43"/>
  <c r="AD14" i="43"/>
  <c r="AE14" i="43"/>
  <c r="AF14" i="43"/>
  <c r="AH14" i="43"/>
  <c r="AI14" i="43"/>
  <c r="AJ14" i="43"/>
  <c r="AK14" i="43"/>
  <c r="AM14" i="43"/>
  <c r="AO14" i="43"/>
  <c r="AP14" i="43"/>
  <c r="AQ14" i="43"/>
  <c r="AR14" i="43"/>
  <c r="AS14" i="43"/>
  <c r="AU14" i="43"/>
  <c r="AV14" i="43"/>
  <c r="AW14" i="43"/>
  <c r="AX14" i="43"/>
  <c r="AY14" i="43"/>
  <c r="BB14" i="43"/>
  <c r="BC14" i="43"/>
  <c r="BE14" i="43"/>
  <c r="J15" i="43"/>
  <c r="O15" i="43"/>
  <c r="P15" i="43"/>
  <c r="Q15" i="43"/>
  <c r="T15" i="43"/>
  <c r="W15" i="43"/>
  <c r="Z15" i="43"/>
  <c r="AB15" i="43"/>
  <c r="AE15" i="43"/>
  <c r="AF15" i="43"/>
  <c r="AH15" i="43"/>
  <c r="AI15" i="43"/>
  <c r="AK15" i="43"/>
  <c r="AM15" i="43"/>
  <c r="AN15" i="43"/>
  <c r="AP15" i="43"/>
  <c r="AQ15" i="43"/>
  <c r="AS15" i="43"/>
  <c r="AU15" i="43"/>
  <c r="AW15" i="43"/>
  <c r="BA15" i="43"/>
  <c r="BB15" i="43"/>
  <c r="BC15" i="43"/>
  <c r="BD15" i="43"/>
  <c r="F16" i="43"/>
  <c r="H16" i="43"/>
  <c r="I16" i="43"/>
  <c r="J16" i="43"/>
  <c r="K16" i="43"/>
  <c r="L16" i="43"/>
  <c r="M16" i="43"/>
  <c r="N16" i="43"/>
  <c r="O16" i="43"/>
  <c r="P16" i="43"/>
  <c r="Q16" i="43"/>
  <c r="R16" i="43"/>
  <c r="S16" i="43"/>
  <c r="T16" i="43"/>
  <c r="U16" i="43"/>
  <c r="V16" i="43"/>
  <c r="W16" i="43"/>
  <c r="X16" i="43"/>
  <c r="Y16" i="43"/>
  <c r="Z16" i="43"/>
  <c r="AA16" i="43"/>
  <c r="AB16" i="43"/>
  <c r="AC16" i="43"/>
  <c r="AD16" i="43"/>
  <c r="AE16" i="43"/>
  <c r="AF16" i="43"/>
  <c r="AG16" i="43"/>
  <c r="AH16" i="43"/>
  <c r="AI16" i="43"/>
  <c r="AJ16" i="43"/>
  <c r="AK16" i="43"/>
  <c r="AL16" i="43"/>
  <c r="AM16" i="43"/>
  <c r="AN16" i="43"/>
  <c r="AO16" i="43"/>
  <c r="AP16" i="43"/>
  <c r="AQ16" i="43"/>
  <c r="AR16" i="43"/>
  <c r="AS16" i="43"/>
  <c r="AT16" i="43"/>
  <c r="AU16" i="43"/>
  <c r="AW16" i="43"/>
  <c r="AX16" i="43"/>
  <c r="AY16" i="43"/>
  <c r="AZ16" i="43"/>
  <c r="BA16" i="43"/>
  <c r="BB16" i="43"/>
  <c r="BC16" i="43"/>
  <c r="BD16" i="43"/>
  <c r="BE16" i="43"/>
  <c r="G17" i="43"/>
  <c r="I17" i="43"/>
  <c r="J17" i="43"/>
  <c r="K17" i="43"/>
  <c r="L17" i="43"/>
  <c r="N17" i="43"/>
  <c r="O17" i="43"/>
  <c r="P17" i="43"/>
  <c r="Q17" i="43"/>
  <c r="S17" i="43"/>
  <c r="T17" i="43"/>
  <c r="V17" i="43"/>
  <c r="Y17" i="43"/>
  <c r="Z17" i="43"/>
  <c r="AA17" i="43"/>
  <c r="AE17" i="43"/>
  <c r="AF17" i="43"/>
  <c r="AG17" i="43"/>
  <c r="AH17" i="43"/>
  <c r="AI17" i="43"/>
  <c r="AJ17" i="43"/>
  <c r="AK17" i="43"/>
  <c r="AL17" i="43"/>
  <c r="AN17" i="43"/>
  <c r="AO17" i="43"/>
  <c r="AP17" i="43"/>
  <c r="AQ17" i="43"/>
  <c r="AR17" i="43"/>
  <c r="AS17" i="43"/>
  <c r="AT17" i="43"/>
  <c r="AU17" i="43"/>
  <c r="AV17" i="43"/>
  <c r="AX17" i="43"/>
  <c r="AY17" i="43"/>
  <c r="AZ17" i="43"/>
  <c r="BA17" i="43"/>
  <c r="BE17" i="43"/>
  <c r="F18" i="43"/>
  <c r="G18" i="43"/>
  <c r="H18" i="43"/>
  <c r="I18" i="43"/>
  <c r="J18" i="43"/>
  <c r="K18" i="43"/>
  <c r="L18" i="43"/>
  <c r="M18" i="43"/>
  <c r="N18" i="43"/>
  <c r="O18" i="43"/>
  <c r="P18" i="43"/>
  <c r="Q18" i="43"/>
  <c r="R18" i="43"/>
  <c r="S18" i="43"/>
  <c r="T18" i="43"/>
  <c r="U18" i="43"/>
  <c r="V18" i="43"/>
  <c r="W18" i="43"/>
  <c r="X18" i="43"/>
  <c r="Y18" i="43"/>
  <c r="Z18" i="43"/>
  <c r="AA18" i="43"/>
  <c r="AB18" i="43"/>
  <c r="AC18" i="43"/>
  <c r="AD18" i="43"/>
  <c r="AE18" i="43"/>
  <c r="AF18" i="43"/>
  <c r="AG18" i="43"/>
  <c r="AH18" i="43"/>
  <c r="AI18" i="43"/>
  <c r="AJ18" i="43"/>
  <c r="AL18" i="43"/>
  <c r="AM18" i="43"/>
  <c r="AN18" i="43"/>
  <c r="AO18" i="43"/>
  <c r="AP18" i="43"/>
  <c r="AQ18" i="43"/>
  <c r="AR18" i="43"/>
  <c r="AT18" i="43"/>
  <c r="AV18" i="43"/>
  <c r="AW18" i="43"/>
  <c r="AX18" i="43"/>
  <c r="AY18" i="43"/>
  <c r="AZ18" i="43"/>
  <c r="BB18" i="43"/>
  <c r="BC18" i="43"/>
  <c r="BD18" i="43"/>
  <c r="BE18" i="43"/>
  <c r="H19" i="43"/>
  <c r="I19" i="43"/>
  <c r="J19" i="43"/>
  <c r="L19" i="43"/>
  <c r="M19" i="43"/>
  <c r="O19" i="43"/>
  <c r="Q19" i="43"/>
  <c r="R19" i="43"/>
  <c r="S19" i="43"/>
  <c r="T19" i="43"/>
  <c r="V19" i="43"/>
  <c r="W19" i="43"/>
  <c r="X19" i="43"/>
  <c r="Z19" i="43"/>
  <c r="AC19" i="43"/>
  <c r="AE19" i="43"/>
  <c r="AF19" i="43"/>
  <c r="AJ19" i="43"/>
  <c r="AL19" i="43"/>
  <c r="AP19" i="43"/>
  <c r="AS19" i="43"/>
  <c r="AW19" i="43"/>
  <c r="AX19" i="43"/>
  <c r="AY19" i="43"/>
  <c r="AZ19" i="43"/>
  <c r="BA19" i="43"/>
  <c r="BB19" i="43"/>
  <c r="BC19" i="43"/>
  <c r="H20" i="43"/>
  <c r="I20" i="43"/>
  <c r="O20" i="43"/>
  <c r="P20" i="43"/>
  <c r="R20" i="43"/>
  <c r="S20" i="43"/>
  <c r="T20" i="43"/>
  <c r="U20" i="43"/>
  <c r="Y20" i="43"/>
  <c r="AB20" i="43"/>
  <c r="AD20" i="43"/>
  <c r="AF20" i="43"/>
  <c r="AG20" i="43"/>
  <c r="AK20" i="43"/>
  <c r="AM20" i="43"/>
  <c r="AR20" i="43"/>
  <c r="AU20" i="43"/>
  <c r="AV20" i="43"/>
  <c r="AX20" i="43"/>
  <c r="AZ20" i="43"/>
  <c r="BB20" i="43"/>
  <c r="BD20" i="43"/>
  <c r="G21" i="43"/>
  <c r="H21" i="43"/>
  <c r="K21" i="43"/>
  <c r="T21" i="43"/>
  <c r="Y21" i="43"/>
  <c r="AC21" i="43"/>
  <c r="AE21" i="43"/>
  <c r="AN21" i="43"/>
  <c r="AO21" i="43"/>
  <c r="AV21" i="43"/>
  <c r="AW21" i="43"/>
  <c r="AY21" i="43"/>
  <c r="F22" i="43"/>
  <c r="G22" i="43"/>
  <c r="J22" i="43"/>
  <c r="K22" i="43"/>
  <c r="L22" i="43"/>
  <c r="N22" i="43"/>
  <c r="O22" i="43"/>
  <c r="Q22" i="43"/>
  <c r="T22" i="43"/>
  <c r="U22" i="43"/>
  <c r="V22" i="43"/>
  <c r="W22" i="43"/>
  <c r="Y22" i="43"/>
  <c r="AA22" i="43"/>
  <c r="AB22" i="43"/>
  <c r="AD22" i="43"/>
  <c r="AE22" i="43"/>
  <c r="AF22" i="43"/>
  <c r="AG22" i="43"/>
  <c r="AH22" i="43"/>
  <c r="AI22" i="43"/>
  <c r="AJ22" i="43"/>
  <c r="AK22" i="43"/>
  <c r="AL22" i="43"/>
  <c r="AN22" i="43"/>
  <c r="AO22" i="43"/>
  <c r="AQ22" i="43"/>
  <c r="AR22" i="43"/>
  <c r="AS22" i="43"/>
  <c r="AT22" i="43"/>
  <c r="AU22" i="43"/>
  <c r="AV22" i="43"/>
  <c r="AW22" i="43"/>
  <c r="BA22" i="43"/>
  <c r="BD22" i="43"/>
  <c r="BE22" i="43"/>
  <c r="F23" i="43"/>
  <c r="G23" i="43"/>
  <c r="I23" i="43"/>
  <c r="J23" i="43"/>
  <c r="K23" i="43"/>
  <c r="L23" i="43"/>
  <c r="M23" i="43"/>
  <c r="N23" i="43"/>
  <c r="O23" i="43"/>
  <c r="P23" i="43"/>
  <c r="Q23" i="43"/>
  <c r="R23" i="43"/>
  <c r="S23" i="43"/>
  <c r="T23" i="43"/>
  <c r="U23" i="43"/>
  <c r="V23" i="43"/>
  <c r="W23" i="43"/>
  <c r="X23" i="43"/>
  <c r="Y23" i="43"/>
  <c r="Z23" i="43"/>
  <c r="AA23" i="43"/>
  <c r="AB23" i="43"/>
  <c r="AC23" i="43"/>
  <c r="AD23" i="43"/>
  <c r="AE23" i="43"/>
  <c r="AF23" i="43"/>
  <c r="AH23" i="43"/>
  <c r="AI23" i="43"/>
  <c r="AJ23" i="43"/>
  <c r="AK23" i="43"/>
  <c r="AL23" i="43"/>
  <c r="AM23" i="43"/>
  <c r="AN23" i="43"/>
  <c r="AO23" i="43"/>
  <c r="AP23" i="43"/>
  <c r="AQ23" i="43"/>
  <c r="AR23" i="43"/>
  <c r="AS23" i="43"/>
  <c r="AU23" i="43"/>
  <c r="AV23" i="43"/>
  <c r="AW23" i="43"/>
  <c r="AX23" i="43"/>
  <c r="AY23" i="43"/>
  <c r="AZ23" i="43"/>
  <c r="BA23" i="43"/>
  <c r="BB23" i="43"/>
  <c r="BD23" i="43"/>
  <c r="BE23" i="43"/>
  <c r="F24" i="43"/>
  <c r="G24" i="43"/>
  <c r="H24" i="43"/>
  <c r="I24" i="43"/>
  <c r="J24" i="43"/>
  <c r="K24" i="43"/>
  <c r="L24" i="43"/>
  <c r="M24" i="43"/>
  <c r="O24" i="43"/>
  <c r="P24" i="43"/>
  <c r="Q24" i="43"/>
  <c r="R24" i="43"/>
  <c r="S24" i="43"/>
  <c r="T24" i="43"/>
  <c r="U24" i="43"/>
  <c r="V24" i="43"/>
  <c r="W24" i="43"/>
  <c r="X24" i="43"/>
  <c r="Y24" i="43"/>
  <c r="Z24" i="43"/>
  <c r="AA24" i="43"/>
  <c r="AB24" i="43"/>
  <c r="AC24" i="43"/>
  <c r="AD24" i="43"/>
  <c r="AE24" i="43"/>
  <c r="AF24" i="43"/>
  <c r="AG24" i="43"/>
  <c r="AH24" i="43"/>
  <c r="AI24" i="43"/>
  <c r="AJ24" i="43"/>
  <c r="AK24" i="43"/>
  <c r="AL24" i="43"/>
  <c r="AM24" i="43"/>
  <c r="AN24" i="43"/>
  <c r="AO24" i="43"/>
  <c r="AP24" i="43"/>
  <c r="AQ24" i="43"/>
  <c r="AR24" i="43"/>
  <c r="AS24" i="43"/>
  <c r="AT24" i="43"/>
  <c r="AU24" i="43"/>
  <c r="AV24" i="43"/>
  <c r="AW24" i="43"/>
  <c r="AX24" i="43"/>
  <c r="AY24" i="43"/>
  <c r="AZ24" i="43"/>
  <c r="BA24" i="43"/>
  <c r="BB24" i="43"/>
  <c r="BC24" i="43"/>
  <c r="BD24" i="43"/>
  <c r="BE24" i="43"/>
  <c r="F25" i="43"/>
  <c r="H25" i="43"/>
  <c r="N25" i="43"/>
  <c r="P25" i="43"/>
  <c r="Q25" i="43"/>
  <c r="V25" i="43"/>
  <c r="X25" i="43"/>
  <c r="Y25" i="43"/>
  <c r="AA25" i="43"/>
  <c r="AG25" i="43"/>
  <c r="AH25" i="43"/>
  <c r="AI25" i="43"/>
  <c r="AK25" i="43"/>
  <c r="AL25" i="43"/>
  <c r="AM25" i="43"/>
  <c r="AN25" i="43"/>
  <c r="AO25" i="43"/>
  <c r="AP25" i="43"/>
  <c r="BA25" i="43"/>
  <c r="BE25" i="43"/>
  <c r="I26" i="43"/>
  <c r="J26" i="43"/>
  <c r="K26" i="43"/>
  <c r="L26" i="43"/>
  <c r="M26" i="43"/>
  <c r="N26" i="43"/>
  <c r="P26" i="43"/>
  <c r="R26" i="43"/>
  <c r="S26" i="43"/>
  <c r="U26" i="43"/>
  <c r="W26" i="43"/>
  <c r="X26" i="43"/>
  <c r="Z26" i="43"/>
  <c r="AA26" i="43"/>
  <c r="AB26" i="43"/>
  <c r="AC26" i="43"/>
  <c r="AF26" i="43"/>
  <c r="AG26" i="43"/>
  <c r="AJ26" i="43"/>
  <c r="AP26" i="43"/>
  <c r="AR26" i="43"/>
  <c r="AS26" i="43"/>
  <c r="AT26" i="43"/>
  <c r="AU26" i="43"/>
  <c r="AX26" i="43"/>
  <c r="AY26" i="43"/>
  <c r="BB26" i="43"/>
  <c r="BC26" i="43"/>
  <c r="BD26" i="43"/>
  <c r="BE26" i="43"/>
  <c r="F27" i="43"/>
  <c r="H27" i="43"/>
  <c r="I27" i="43"/>
  <c r="J27" i="43"/>
  <c r="K27" i="43"/>
  <c r="L27" i="43"/>
  <c r="M27" i="43"/>
  <c r="N27" i="43"/>
  <c r="O27" i="43"/>
  <c r="P27" i="43"/>
  <c r="Q27" i="43"/>
  <c r="R27" i="43"/>
  <c r="S27" i="43"/>
  <c r="U27" i="43"/>
  <c r="V27" i="43"/>
  <c r="W27" i="43"/>
  <c r="X27" i="43"/>
  <c r="Z27" i="43"/>
  <c r="AA27" i="43"/>
  <c r="AB27" i="43"/>
  <c r="AC27" i="43"/>
  <c r="AE27" i="43"/>
  <c r="AG27" i="43"/>
  <c r="AH27" i="43"/>
  <c r="AI27" i="43"/>
  <c r="AJ27" i="43"/>
  <c r="AK27" i="43"/>
  <c r="AL27" i="43"/>
  <c r="AM27" i="43"/>
  <c r="AN27" i="43"/>
  <c r="AO27" i="43"/>
  <c r="AP27" i="43"/>
  <c r="AQ27" i="43"/>
  <c r="AR27" i="43"/>
  <c r="AS27" i="43"/>
  <c r="AT27" i="43"/>
  <c r="AV27" i="43"/>
  <c r="AW27" i="43"/>
  <c r="AX27" i="43"/>
  <c r="AY27" i="43"/>
  <c r="AZ27" i="43"/>
  <c r="BA27" i="43"/>
  <c r="BB27" i="43"/>
  <c r="BC27" i="43"/>
  <c r="BD27" i="43"/>
  <c r="BE27" i="43"/>
  <c r="F28" i="43"/>
  <c r="G28" i="43"/>
  <c r="H28" i="43"/>
  <c r="I28" i="43"/>
  <c r="J28" i="43"/>
  <c r="K28" i="43"/>
  <c r="L28" i="43"/>
  <c r="M28" i="43"/>
  <c r="N28" i="43"/>
  <c r="O28" i="43"/>
  <c r="P28" i="43"/>
  <c r="U28" i="43"/>
  <c r="W28" i="43"/>
  <c r="Y28" i="43"/>
  <c r="AA28" i="43"/>
  <c r="AB28" i="43"/>
  <c r="AE28" i="43"/>
  <c r="AF28" i="43"/>
  <c r="AG28" i="43"/>
  <c r="AH28" i="43"/>
  <c r="AI28" i="43"/>
  <c r="AK28" i="43"/>
  <c r="AL28" i="43"/>
  <c r="AM28" i="43"/>
  <c r="AN28" i="43"/>
  <c r="AO28" i="43"/>
  <c r="AQ28" i="43"/>
  <c r="AR28" i="43"/>
  <c r="AS28" i="43"/>
  <c r="AU28" i="43"/>
  <c r="AW28" i="43"/>
  <c r="AX28" i="43"/>
  <c r="AY28" i="43"/>
  <c r="BB28" i="43"/>
  <c r="BC28" i="43"/>
  <c r="BE28" i="43"/>
  <c r="G29" i="43"/>
  <c r="H29" i="43"/>
  <c r="K29" i="43"/>
  <c r="N29" i="43"/>
  <c r="O29" i="43"/>
  <c r="P29" i="43"/>
  <c r="Q29" i="43"/>
  <c r="S29" i="43"/>
  <c r="T29" i="43"/>
  <c r="V29" i="43"/>
  <c r="W29" i="43"/>
  <c r="AA29" i="43"/>
  <c r="AC29" i="43"/>
  <c r="AD29" i="43"/>
  <c r="AE29" i="43"/>
  <c r="AG29" i="43"/>
  <c r="AI29" i="43"/>
  <c r="AJ29" i="43"/>
  <c r="AK29" i="43"/>
  <c r="AM29" i="43"/>
  <c r="AN29" i="43"/>
  <c r="AO29" i="43"/>
  <c r="AP29" i="43"/>
  <c r="AQ29" i="43"/>
  <c r="AR29" i="43"/>
  <c r="AT29" i="43"/>
  <c r="AU29" i="43"/>
  <c r="AW29" i="43"/>
  <c r="AX29" i="43"/>
  <c r="AY29" i="43"/>
  <c r="BA29" i="43"/>
  <c r="BC29" i="43"/>
  <c r="BD29" i="43"/>
  <c r="BE29" i="43"/>
  <c r="G30" i="43"/>
  <c r="H30" i="43"/>
  <c r="I30" i="43"/>
  <c r="J30" i="43"/>
  <c r="K30" i="43"/>
  <c r="L30" i="43"/>
  <c r="M30" i="43"/>
  <c r="N30" i="43"/>
  <c r="O30" i="43"/>
  <c r="Q30" i="43"/>
  <c r="R30" i="43"/>
  <c r="S30" i="43"/>
  <c r="U30" i="43"/>
  <c r="V30" i="43"/>
  <c r="W30" i="43"/>
  <c r="Z30" i="43"/>
  <c r="AA30" i="43"/>
  <c r="AB30" i="43"/>
  <c r="AC30" i="43"/>
  <c r="AD30" i="43"/>
  <c r="AF30" i="43"/>
  <c r="AH30" i="43"/>
  <c r="AI30" i="43"/>
  <c r="AJ30" i="43"/>
  <c r="AL30" i="43"/>
  <c r="AP30" i="43"/>
  <c r="AR30" i="43"/>
  <c r="AT30" i="43"/>
  <c r="AU30" i="43"/>
  <c r="AX30" i="43"/>
  <c r="AY30" i="43"/>
  <c r="BA30" i="43"/>
  <c r="BB30" i="43"/>
  <c r="BD30" i="43"/>
  <c r="BE30" i="43"/>
  <c r="F31" i="43"/>
  <c r="G31" i="43"/>
  <c r="H31" i="43"/>
  <c r="J31" i="43"/>
  <c r="O31" i="43"/>
  <c r="P31" i="43"/>
  <c r="Q31" i="43"/>
  <c r="T31" i="43"/>
  <c r="V31" i="43"/>
  <c r="X31" i="43"/>
  <c r="Y31" i="43"/>
  <c r="Z31" i="43"/>
  <c r="AC31" i="43"/>
  <c r="AG31" i="43"/>
  <c r="AH31" i="43"/>
  <c r="AI31" i="43"/>
  <c r="AJ31" i="43"/>
  <c r="AK31" i="43"/>
  <c r="AM31" i="43"/>
  <c r="AN31" i="43"/>
  <c r="AO31" i="43"/>
  <c r="AP31" i="43"/>
  <c r="AR31" i="43"/>
  <c r="AS31" i="43"/>
  <c r="AU31" i="43"/>
  <c r="AW31" i="43"/>
  <c r="BA31" i="43"/>
  <c r="BB31" i="43"/>
  <c r="BD31" i="43"/>
  <c r="BE31" i="43"/>
  <c r="G32" i="43"/>
  <c r="I32" i="43"/>
  <c r="J32" i="43"/>
  <c r="P32" i="43"/>
  <c r="Q32" i="43"/>
  <c r="R32" i="43"/>
  <c r="S32" i="43"/>
  <c r="T32" i="43"/>
  <c r="U32" i="43"/>
  <c r="V32" i="43"/>
  <c r="X32" i="43"/>
  <c r="Y32" i="43"/>
  <c r="Z32" i="43"/>
  <c r="AA32" i="43"/>
  <c r="AB32" i="43"/>
  <c r="AC32" i="43"/>
  <c r="AD32" i="43"/>
  <c r="AF32" i="43"/>
  <c r="AG32" i="43"/>
  <c r="AH32" i="43"/>
  <c r="AI32" i="43"/>
  <c r="AJ32" i="43"/>
  <c r="AL32" i="43"/>
  <c r="AM32" i="43"/>
  <c r="AN32" i="43"/>
  <c r="AO32" i="43"/>
  <c r="AP32" i="43"/>
  <c r="AQ32" i="43"/>
  <c r="AS32" i="43"/>
  <c r="AT32" i="43"/>
  <c r="AU32" i="43"/>
  <c r="AV32" i="43"/>
  <c r="AY32" i="43"/>
  <c r="AZ32" i="43"/>
  <c r="BC32" i="43"/>
  <c r="BD32" i="43"/>
  <c r="BE32" i="43"/>
  <c r="F33" i="43"/>
  <c r="G33" i="43"/>
  <c r="H33" i="43"/>
  <c r="I33" i="43"/>
  <c r="J33" i="43"/>
  <c r="K33" i="43"/>
  <c r="L33" i="43"/>
  <c r="N33" i="43"/>
  <c r="O33" i="43"/>
  <c r="P33" i="43"/>
  <c r="Q33" i="43"/>
  <c r="R33" i="43"/>
  <c r="S33" i="43"/>
  <c r="T33" i="43"/>
  <c r="U33" i="43"/>
  <c r="V33" i="43"/>
  <c r="W33" i="43"/>
  <c r="X33" i="43"/>
  <c r="Y33" i="43"/>
  <c r="Z33" i="43"/>
  <c r="AA33" i="43"/>
  <c r="AB33" i="43"/>
  <c r="AD33" i="43"/>
  <c r="AE33" i="43"/>
  <c r="AF33" i="43"/>
  <c r="AH33" i="43"/>
  <c r="AI33" i="43"/>
  <c r="AJ33" i="43"/>
  <c r="AK33" i="43"/>
  <c r="AL33" i="43"/>
  <c r="AM33" i="43"/>
  <c r="AN33" i="43"/>
  <c r="AO33" i="43"/>
  <c r="AP33" i="43"/>
  <c r="AR33" i="43"/>
  <c r="AS33" i="43"/>
  <c r="AU33" i="43"/>
  <c r="AV33" i="43"/>
  <c r="AW33" i="43"/>
  <c r="AY33" i="43"/>
  <c r="AZ33" i="43"/>
  <c r="BA33" i="43"/>
  <c r="BB33" i="43"/>
  <c r="BC33" i="43"/>
  <c r="BD33" i="43"/>
  <c r="F34" i="43"/>
  <c r="H34" i="43"/>
  <c r="I34" i="43"/>
  <c r="L34" i="43"/>
  <c r="M34" i="43"/>
  <c r="N34" i="43"/>
  <c r="O34" i="43"/>
  <c r="R34" i="43"/>
  <c r="S34" i="43"/>
  <c r="U34" i="43"/>
  <c r="W34" i="43"/>
  <c r="X34" i="43"/>
  <c r="Y34" i="43"/>
  <c r="AA34" i="43"/>
  <c r="AB34" i="43"/>
  <c r="AD34" i="43"/>
  <c r="AE34" i="43"/>
  <c r="AG34" i="43"/>
  <c r="AH34" i="43"/>
  <c r="AI34" i="43"/>
  <c r="AK34" i="43"/>
  <c r="AL34" i="43"/>
  <c r="AM34" i="43"/>
  <c r="AP34" i="43"/>
  <c r="AR34" i="43"/>
  <c r="AS34" i="43"/>
  <c r="AT34" i="43"/>
  <c r="AU34" i="43"/>
  <c r="AV34" i="43"/>
  <c r="AW34" i="43"/>
  <c r="AX34" i="43"/>
  <c r="AY34" i="43"/>
  <c r="AZ34" i="43"/>
  <c r="BB34" i="43"/>
  <c r="BC34" i="43"/>
  <c r="BD34" i="43"/>
  <c r="H35" i="43"/>
  <c r="J35" i="43"/>
  <c r="M35" i="43"/>
  <c r="N35" i="43"/>
  <c r="O35" i="43"/>
  <c r="P35" i="43"/>
  <c r="Q35" i="43"/>
  <c r="R35" i="43"/>
  <c r="V35" i="43"/>
  <c r="X35" i="43"/>
  <c r="AC35" i="43"/>
  <c r="AD35" i="43"/>
  <c r="AE35" i="43"/>
  <c r="AG35" i="43"/>
  <c r="AH35" i="43"/>
  <c r="AL35" i="43"/>
  <c r="AM35" i="43"/>
  <c r="AN35" i="43"/>
  <c r="AO35" i="43"/>
  <c r="AQ35" i="43"/>
  <c r="AS35" i="43"/>
  <c r="AZ35" i="43"/>
  <c r="BA35" i="43"/>
  <c r="BE35" i="43"/>
  <c r="F36" i="43"/>
  <c r="G36" i="43"/>
  <c r="H36" i="43"/>
  <c r="I36" i="43"/>
  <c r="J36" i="43"/>
  <c r="K36" i="43"/>
  <c r="L36" i="43"/>
  <c r="M36" i="43"/>
  <c r="O36" i="43"/>
  <c r="R36" i="43"/>
  <c r="S36" i="43"/>
  <c r="T36" i="43"/>
  <c r="U36" i="43"/>
  <c r="W36" i="43"/>
  <c r="X36" i="43"/>
  <c r="Y36" i="43"/>
  <c r="Z36" i="43"/>
  <c r="AA36" i="43"/>
  <c r="AB36" i="43"/>
  <c r="AC36" i="43"/>
  <c r="AD36" i="43"/>
  <c r="AE36" i="43"/>
  <c r="AF36" i="43"/>
  <c r="AG36" i="43"/>
  <c r="AH36" i="43"/>
  <c r="AI36" i="43"/>
  <c r="AJ36" i="43"/>
  <c r="AK36" i="43"/>
  <c r="AL36" i="43"/>
  <c r="AN36" i="43"/>
  <c r="AO36" i="43"/>
  <c r="AT36" i="43"/>
  <c r="AU36" i="43"/>
  <c r="AV36" i="43"/>
  <c r="AW36" i="43"/>
  <c r="AX36" i="43"/>
  <c r="AY36" i="43"/>
  <c r="BA36" i="43"/>
  <c r="BB36" i="43"/>
  <c r="BC36" i="43"/>
  <c r="BD36" i="43"/>
  <c r="BE36" i="43"/>
  <c r="F37" i="43"/>
  <c r="G37" i="43"/>
  <c r="I37" i="43"/>
  <c r="J37" i="43"/>
  <c r="K37" i="43"/>
  <c r="L37" i="43"/>
  <c r="M37" i="43"/>
  <c r="N37" i="43"/>
  <c r="O37" i="43"/>
  <c r="P37" i="43"/>
  <c r="Q37" i="43"/>
  <c r="R37" i="43"/>
  <c r="S37" i="43"/>
  <c r="T37" i="43"/>
  <c r="V37" i="43"/>
  <c r="W37" i="43"/>
  <c r="X37" i="43"/>
  <c r="Y37" i="43"/>
  <c r="Z37" i="43"/>
  <c r="AB37" i="43"/>
  <c r="AC37" i="43"/>
  <c r="AE37" i="43"/>
  <c r="AF37" i="43"/>
  <c r="AG37" i="43"/>
  <c r="AH37" i="43"/>
  <c r="AI37" i="43"/>
  <c r="AJ37" i="43"/>
  <c r="AK37" i="43"/>
  <c r="AL37" i="43"/>
  <c r="AM37" i="43"/>
  <c r="AN37" i="43"/>
  <c r="AO37" i="43"/>
  <c r="AP37" i="43"/>
  <c r="AQ37" i="43"/>
  <c r="AR37" i="43"/>
  <c r="AS37" i="43"/>
  <c r="AU37" i="43"/>
  <c r="AV37" i="43"/>
  <c r="AW37" i="43"/>
  <c r="AX37" i="43"/>
  <c r="AY37" i="43"/>
  <c r="AZ37" i="43"/>
  <c r="BB37" i="43"/>
  <c r="BC37" i="43"/>
  <c r="BD37" i="43"/>
  <c r="BE37" i="43"/>
  <c r="F38" i="43"/>
  <c r="G38" i="43"/>
  <c r="H38" i="43"/>
  <c r="I38" i="43"/>
  <c r="J38" i="43"/>
  <c r="K38" i="43"/>
  <c r="L38" i="43"/>
  <c r="M38" i="43"/>
  <c r="N38" i="43"/>
  <c r="O38" i="43"/>
  <c r="P38" i="43"/>
  <c r="Q38" i="43"/>
  <c r="R38" i="43"/>
  <c r="T38" i="43"/>
  <c r="U38" i="43"/>
  <c r="W38" i="43"/>
  <c r="X38" i="43"/>
  <c r="Y38" i="43"/>
  <c r="AA38" i="43"/>
  <c r="AB38" i="43"/>
  <c r="AC38" i="43"/>
  <c r="AD38" i="43"/>
  <c r="AE38" i="43"/>
  <c r="AF38" i="43"/>
  <c r="AG38" i="43"/>
  <c r="AH38" i="43"/>
  <c r="AI38" i="43"/>
  <c r="AJ38" i="43"/>
  <c r="AK38" i="43"/>
  <c r="AL38" i="43"/>
  <c r="AM38" i="43"/>
  <c r="AN38" i="43"/>
  <c r="AO38" i="43"/>
  <c r="AP38" i="43"/>
  <c r="AQ38" i="43"/>
  <c r="AR38" i="43"/>
  <c r="AS38" i="43"/>
  <c r="AT38" i="43"/>
  <c r="AU38" i="43"/>
  <c r="AV38" i="43"/>
  <c r="AW38" i="43"/>
  <c r="AX38" i="43"/>
  <c r="AY38" i="43"/>
  <c r="AZ38" i="43"/>
  <c r="BA38" i="43"/>
  <c r="BB38" i="43"/>
  <c r="BC38" i="43"/>
  <c r="BD38" i="43"/>
  <c r="BE38" i="43"/>
  <c r="I39" i="43"/>
  <c r="K39" i="43"/>
  <c r="L39" i="43"/>
  <c r="M39" i="43"/>
  <c r="N39" i="43"/>
  <c r="P39" i="43"/>
  <c r="Q39" i="43"/>
  <c r="R39" i="43"/>
  <c r="S39" i="43"/>
  <c r="T39" i="43"/>
  <c r="U39" i="43"/>
  <c r="V39" i="43"/>
  <c r="W39" i="43"/>
  <c r="X39" i="43"/>
  <c r="Y39" i="43"/>
  <c r="Z39" i="43"/>
  <c r="AA39" i="43"/>
  <c r="AB39" i="43"/>
  <c r="AC39" i="43"/>
  <c r="AD39" i="43"/>
  <c r="AF39" i="43"/>
  <c r="AI39" i="43"/>
  <c r="AJ39" i="43"/>
  <c r="AK39" i="43"/>
  <c r="AN39" i="43"/>
  <c r="AP39" i="43"/>
  <c r="AQ39" i="43"/>
  <c r="AS39" i="43"/>
  <c r="AT39" i="43"/>
  <c r="AV39" i="43"/>
  <c r="AW39" i="43"/>
  <c r="AX39" i="43"/>
  <c r="AZ39" i="43"/>
  <c r="BA39" i="43"/>
  <c r="BB39" i="43"/>
  <c r="BC39" i="43"/>
  <c r="F40" i="43"/>
  <c r="H40" i="43"/>
  <c r="J40" i="43"/>
  <c r="K40" i="43"/>
  <c r="L40" i="43"/>
  <c r="M40" i="43"/>
  <c r="N40" i="43"/>
  <c r="S40" i="43"/>
  <c r="T40" i="43"/>
  <c r="U40" i="43"/>
  <c r="V40" i="43"/>
  <c r="W40" i="43"/>
  <c r="AA40" i="43"/>
  <c r="AE40" i="43"/>
  <c r="AF40" i="43"/>
  <c r="AG40" i="43"/>
  <c r="AK40" i="43"/>
  <c r="AL40" i="43"/>
  <c r="AM40" i="43"/>
  <c r="AN40" i="43"/>
  <c r="AO40" i="43"/>
  <c r="AP40" i="43"/>
  <c r="AQ40" i="43"/>
  <c r="AR40" i="43"/>
  <c r="AV40" i="43"/>
  <c r="AW40" i="43"/>
  <c r="AX40" i="43"/>
  <c r="AY40" i="43"/>
  <c r="AZ40" i="43"/>
  <c r="BA40" i="43"/>
  <c r="BE40" i="43"/>
  <c r="F41" i="43"/>
  <c r="G41" i="43"/>
  <c r="I41" i="43"/>
  <c r="J41" i="43"/>
  <c r="K41" i="43"/>
  <c r="L41" i="43"/>
  <c r="N41" i="43"/>
  <c r="O41" i="43"/>
  <c r="P41" i="43"/>
  <c r="Q41" i="43"/>
  <c r="R41" i="43"/>
  <c r="S41" i="43"/>
  <c r="T41" i="43"/>
  <c r="U41" i="43"/>
  <c r="V41" i="43"/>
  <c r="W41" i="43"/>
  <c r="X41" i="43"/>
  <c r="Y41" i="43"/>
  <c r="Z41" i="43"/>
  <c r="AB41" i="43"/>
  <c r="AE41" i="43"/>
  <c r="AF41" i="43"/>
  <c r="AG41" i="43"/>
  <c r="AH41" i="43"/>
  <c r="AJ41" i="43"/>
  <c r="AK41" i="43"/>
  <c r="AL41" i="43"/>
  <c r="AM41" i="43"/>
  <c r="AO41" i="43"/>
  <c r="AP41" i="43"/>
  <c r="AQ41" i="43"/>
  <c r="AR41" i="43"/>
  <c r="AS41" i="43"/>
  <c r="AT41" i="43"/>
  <c r="AU41" i="43"/>
  <c r="AV41" i="43"/>
  <c r="AW41" i="43"/>
  <c r="AX41" i="43"/>
  <c r="AY41" i="43"/>
  <c r="AZ41" i="43"/>
  <c r="BA41" i="43"/>
  <c r="BB41" i="43"/>
  <c r="BD41" i="43"/>
  <c r="F42" i="43"/>
  <c r="G42" i="43"/>
  <c r="H42" i="43"/>
  <c r="I42" i="43"/>
  <c r="J42" i="43"/>
  <c r="K42" i="43"/>
  <c r="L42" i="43"/>
  <c r="M42" i="43"/>
  <c r="N42" i="43"/>
  <c r="O42" i="43"/>
  <c r="P42" i="43"/>
  <c r="Q42" i="43"/>
  <c r="R42" i="43"/>
  <c r="S42" i="43"/>
  <c r="T42" i="43"/>
  <c r="U42" i="43"/>
  <c r="V42" i="43"/>
  <c r="W42" i="43"/>
  <c r="X42" i="43"/>
  <c r="Y42" i="43"/>
  <c r="Z42" i="43"/>
  <c r="AA42" i="43"/>
  <c r="AB42" i="43"/>
  <c r="AC42" i="43"/>
  <c r="AD42" i="43"/>
  <c r="AE42" i="43"/>
  <c r="AF42" i="43"/>
  <c r="AG42" i="43"/>
  <c r="AH42" i="43"/>
  <c r="AI42" i="43"/>
  <c r="AJ42" i="43"/>
  <c r="AK42" i="43"/>
  <c r="AL42" i="43"/>
  <c r="AM42" i="43"/>
  <c r="AN42" i="43"/>
  <c r="AO42" i="43"/>
  <c r="AP42" i="43"/>
  <c r="AQ42" i="43"/>
  <c r="AR42" i="43"/>
  <c r="AS42" i="43"/>
  <c r="AT42" i="43"/>
  <c r="AU42" i="43"/>
  <c r="AV42" i="43"/>
  <c r="AW42" i="43"/>
  <c r="AX42" i="43"/>
  <c r="AY42" i="43"/>
  <c r="AZ42" i="43"/>
  <c r="BA42" i="43"/>
  <c r="BB42" i="43"/>
  <c r="BC42" i="43"/>
  <c r="BD42" i="43"/>
  <c r="BE42" i="43"/>
  <c r="F43" i="43"/>
  <c r="G43" i="43"/>
  <c r="H43" i="43"/>
  <c r="I43" i="43"/>
  <c r="J43" i="43"/>
  <c r="K43" i="43"/>
  <c r="L43" i="43"/>
  <c r="M43" i="43"/>
  <c r="N43" i="43"/>
  <c r="O43" i="43"/>
  <c r="P43" i="43"/>
  <c r="Q43" i="43"/>
  <c r="R43" i="43"/>
  <c r="S43" i="43"/>
  <c r="T43" i="43"/>
  <c r="U43" i="43"/>
  <c r="V43" i="43"/>
  <c r="W43" i="43"/>
  <c r="X43" i="43"/>
  <c r="Y43" i="43"/>
  <c r="Z43" i="43"/>
  <c r="AA43" i="43"/>
  <c r="AB43" i="43"/>
  <c r="AC43" i="43"/>
  <c r="AD43" i="43"/>
  <c r="AE43" i="43"/>
  <c r="AF43" i="43"/>
  <c r="AG43" i="43"/>
  <c r="AH43" i="43"/>
  <c r="AI43" i="43"/>
  <c r="AJ43" i="43"/>
  <c r="AK43" i="43"/>
  <c r="AL43" i="43"/>
  <c r="AM43" i="43"/>
  <c r="AN43" i="43"/>
  <c r="AO43" i="43"/>
  <c r="AP43" i="43"/>
  <c r="AQ43" i="43"/>
  <c r="AR43" i="43"/>
  <c r="AS43" i="43"/>
  <c r="AT43" i="43"/>
  <c r="AU43" i="43"/>
  <c r="AV43" i="43"/>
  <c r="AW43" i="43"/>
  <c r="AX43" i="43"/>
  <c r="AY43" i="43"/>
  <c r="AZ43" i="43"/>
  <c r="BA43" i="43"/>
  <c r="BB43" i="43"/>
  <c r="BC43" i="43"/>
  <c r="BD43" i="43"/>
  <c r="BE43" i="43"/>
  <c r="F44" i="43"/>
  <c r="H44" i="43"/>
  <c r="L44" i="43"/>
  <c r="N44" i="43"/>
  <c r="P44" i="43"/>
  <c r="T44" i="43"/>
  <c r="X44" i="43"/>
  <c r="Y44" i="43"/>
  <c r="AA44" i="43"/>
  <c r="AB44" i="43"/>
  <c r="AE44" i="43"/>
  <c r="AF44" i="43"/>
  <c r="AG44" i="43"/>
  <c r="AH44" i="43"/>
  <c r="AK44" i="43"/>
  <c r="AN44" i="43"/>
  <c r="AO44" i="43"/>
  <c r="AP44" i="43"/>
  <c r="AQ44" i="43"/>
  <c r="AS44" i="43"/>
  <c r="AT44" i="43"/>
  <c r="AU44" i="43"/>
  <c r="AV44" i="43"/>
  <c r="BA44" i="43"/>
  <c r="BD44" i="43"/>
  <c r="G45" i="43"/>
  <c r="H45" i="43"/>
  <c r="I45" i="43"/>
  <c r="J45" i="43"/>
  <c r="K45" i="43"/>
  <c r="L45" i="43"/>
  <c r="M45" i="43"/>
  <c r="N45" i="43"/>
  <c r="O45" i="43"/>
  <c r="P45" i="43"/>
  <c r="Q45" i="43"/>
  <c r="R45" i="43"/>
  <c r="S45" i="43"/>
  <c r="T45" i="43"/>
  <c r="U45" i="43"/>
  <c r="V45" i="43"/>
  <c r="W45" i="43"/>
  <c r="X45" i="43"/>
  <c r="Y45" i="43"/>
  <c r="Z45" i="43"/>
  <c r="AA45" i="43"/>
  <c r="AB45" i="43"/>
  <c r="AC45" i="43"/>
  <c r="AD45" i="43"/>
  <c r="AF45" i="43"/>
  <c r="AG45" i="43"/>
  <c r="AH45" i="43"/>
  <c r="AI45" i="43"/>
  <c r="AJ45" i="43"/>
  <c r="AK45" i="43"/>
  <c r="AL45" i="43"/>
  <c r="AM45" i="43"/>
  <c r="AO45" i="43"/>
  <c r="AP45" i="43"/>
  <c r="AQ45" i="43"/>
  <c r="AR45" i="43"/>
  <c r="AS45" i="43"/>
  <c r="AT45" i="43"/>
  <c r="AU45" i="43"/>
  <c r="AV45" i="43"/>
  <c r="AX45" i="43"/>
  <c r="AY45" i="43"/>
  <c r="AZ45" i="43"/>
  <c r="BA45" i="43"/>
  <c r="BB45" i="43"/>
  <c r="BC45" i="43"/>
  <c r="BD45" i="43"/>
  <c r="BE45" i="43"/>
  <c r="F46" i="43"/>
  <c r="G46" i="43"/>
  <c r="I46" i="43"/>
  <c r="J46" i="43"/>
  <c r="K46" i="43"/>
  <c r="L46" i="43"/>
  <c r="M46" i="43"/>
  <c r="N46" i="43"/>
  <c r="P46" i="43"/>
  <c r="Q46" i="43"/>
  <c r="R46" i="43"/>
  <c r="S46" i="43"/>
  <c r="T46" i="43"/>
  <c r="U46" i="43"/>
  <c r="V46" i="43"/>
  <c r="X46" i="43"/>
  <c r="Y46" i="43"/>
  <c r="Z46" i="43"/>
  <c r="AC46" i="43"/>
  <c r="AD46" i="43"/>
  <c r="AF46" i="43"/>
  <c r="AG46" i="43"/>
  <c r="AH46" i="43"/>
  <c r="AI46" i="43"/>
  <c r="AJ46" i="43"/>
  <c r="AK46" i="43"/>
  <c r="AL46" i="43"/>
  <c r="AM46" i="43"/>
  <c r="AO46" i="43"/>
  <c r="AP46" i="43"/>
  <c r="AR46" i="43"/>
  <c r="AS46" i="43"/>
  <c r="AT46" i="43"/>
  <c r="AV46" i="43"/>
  <c r="AW46" i="43"/>
  <c r="AX46" i="43"/>
  <c r="AY46" i="43"/>
  <c r="AZ46" i="43"/>
  <c r="BA46" i="43"/>
  <c r="BB46" i="43"/>
  <c r="BE46" i="43"/>
  <c r="F47" i="43"/>
  <c r="G47" i="43"/>
  <c r="H47" i="43"/>
  <c r="I47" i="43"/>
  <c r="J47" i="43"/>
  <c r="K47" i="43"/>
  <c r="L47" i="43"/>
  <c r="M47" i="43"/>
  <c r="N47" i="43"/>
  <c r="O47" i="43"/>
  <c r="P47" i="43"/>
  <c r="Q47" i="43"/>
  <c r="R47" i="43"/>
  <c r="S47" i="43"/>
  <c r="T47" i="43"/>
  <c r="U47" i="43"/>
  <c r="V47" i="43"/>
  <c r="W47" i="43"/>
  <c r="Y47" i="43"/>
  <c r="Z47" i="43"/>
  <c r="AA47" i="43"/>
  <c r="AB47" i="43"/>
  <c r="AC47" i="43"/>
  <c r="AD47" i="43"/>
  <c r="AE47" i="43"/>
  <c r="AF47" i="43"/>
  <c r="AH47" i="43"/>
  <c r="AI47" i="43"/>
  <c r="AJ47" i="43"/>
  <c r="AK47" i="43"/>
  <c r="AL47" i="43"/>
  <c r="AM47" i="43"/>
  <c r="AN47" i="43"/>
  <c r="AQ47" i="43"/>
  <c r="AR47" i="43"/>
  <c r="AS47" i="43"/>
  <c r="AT47" i="43"/>
  <c r="AU47" i="43"/>
  <c r="AV47" i="43"/>
  <c r="AW47" i="43"/>
  <c r="AX47" i="43"/>
  <c r="AY47" i="43"/>
  <c r="BA47" i="43"/>
  <c r="BB47" i="43"/>
  <c r="BC47" i="43"/>
  <c r="BD47" i="43"/>
  <c r="BE47" i="43"/>
  <c r="F48" i="43"/>
  <c r="G48" i="43"/>
  <c r="H48" i="43"/>
  <c r="I48" i="43"/>
  <c r="K48" i="43"/>
  <c r="M48" i="43"/>
  <c r="O48" i="43"/>
  <c r="Q48" i="43"/>
  <c r="R48" i="43"/>
  <c r="S48" i="43"/>
  <c r="T48" i="43"/>
  <c r="U48" i="43"/>
  <c r="V48" i="43"/>
  <c r="W48" i="43"/>
  <c r="X48" i="43"/>
  <c r="Z48" i="43"/>
  <c r="AA48" i="43"/>
  <c r="AB48" i="43"/>
  <c r="AC48" i="43"/>
  <c r="AD48" i="43"/>
  <c r="AE48" i="43"/>
  <c r="AF48" i="43"/>
  <c r="AG48" i="43"/>
  <c r="AH48" i="43"/>
  <c r="AI48" i="43"/>
  <c r="AJ48" i="43"/>
  <c r="AK48" i="43"/>
  <c r="AL48" i="43"/>
  <c r="AM48" i="43"/>
  <c r="AN48" i="43"/>
  <c r="AO48" i="43"/>
  <c r="AP48" i="43"/>
  <c r="AR48" i="43"/>
  <c r="AT48" i="43"/>
  <c r="AU48" i="43"/>
  <c r="AV48" i="43"/>
  <c r="AW48" i="43"/>
  <c r="AX48" i="43"/>
  <c r="AZ48" i="43"/>
  <c r="BA48" i="43"/>
  <c r="BB48" i="43"/>
  <c r="BC48" i="43"/>
  <c r="BD48" i="43"/>
  <c r="BE48" i="43"/>
  <c r="F49" i="43"/>
  <c r="G49" i="43"/>
  <c r="H49" i="43"/>
  <c r="I49" i="43"/>
  <c r="J49" i="43"/>
  <c r="K49" i="43"/>
  <c r="L49" i="43"/>
  <c r="M49" i="43"/>
  <c r="N49" i="43"/>
  <c r="O49" i="43"/>
  <c r="P49" i="43"/>
  <c r="Q49" i="43"/>
  <c r="R49" i="43"/>
  <c r="S49" i="43"/>
  <c r="U49" i="43"/>
  <c r="V49" i="43"/>
  <c r="W49" i="43"/>
  <c r="X49" i="43"/>
  <c r="Y49" i="43"/>
  <c r="Z49" i="43"/>
  <c r="AA49" i="43"/>
  <c r="AB49" i="43"/>
  <c r="AC49" i="43"/>
  <c r="AD49" i="43"/>
  <c r="AE49" i="43"/>
  <c r="AG49" i="43"/>
  <c r="AI49" i="43"/>
  <c r="AJ49" i="43"/>
  <c r="AL49" i="43"/>
  <c r="AM49" i="43"/>
  <c r="AN49" i="43"/>
  <c r="AO49" i="43"/>
  <c r="AQ49" i="43"/>
  <c r="AR49" i="43"/>
  <c r="AS49" i="43"/>
  <c r="AU49" i="43"/>
  <c r="AW49" i="43"/>
  <c r="AX49" i="43"/>
  <c r="AY49" i="43"/>
  <c r="AZ49" i="43"/>
  <c r="BB49" i="43"/>
  <c r="BC49" i="43"/>
  <c r="BD49" i="43"/>
  <c r="BE49" i="43"/>
  <c r="E45" i="43"/>
  <c r="E7" i="43"/>
  <c r="E9" i="43"/>
  <c r="E10" i="43"/>
  <c r="E12" i="43"/>
  <c r="E13" i="43"/>
  <c r="E15" i="43"/>
  <c r="E16" i="43"/>
  <c r="E18" i="43"/>
  <c r="E19" i="43"/>
  <c r="E22" i="43"/>
  <c r="E23" i="43"/>
  <c r="E24" i="43"/>
  <c r="E27" i="43"/>
  <c r="E29" i="43"/>
  <c r="E30" i="43"/>
  <c r="E31" i="43"/>
  <c r="E32" i="43"/>
  <c r="E37" i="43"/>
  <c r="E38" i="43"/>
  <c r="E39" i="43"/>
  <c r="E41" i="43"/>
  <c r="E42" i="43"/>
  <c r="E43" i="43"/>
  <c r="E46" i="43"/>
  <c r="E47" i="43"/>
  <c r="E48" i="43"/>
  <c r="E49" i="43"/>
  <c r="M52" i="39" l="1"/>
  <c r="M29" i="39"/>
  <c r="M58" i="39"/>
  <c r="M53" i="39"/>
  <c r="M60" i="39"/>
  <c r="M35" i="39"/>
  <c r="AF24" i="24"/>
  <c r="M24" i="39"/>
  <c r="AF22" i="24"/>
  <c r="M22" i="39"/>
  <c r="AF23" i="24"/>
  <c r="M23" i="39"/>
  <c r="AF21" i="24"/>
  <c r="M21" i="39"/>
  <c r="M11" i="39"/>
  <c r="AB23" i="24"/>
  <c r="AC23" i="24" s="1"/>
  <c r="AB21" i="24"/>
  <c r="AC21" i="24" s="1"/>
  <c r="AD21" i="24" s="1"/>
  <c r="AB60" i="24"/>
  <c r="AC60" i="24" s="1"/>
  <c r="AB24" i="24"/>
  <c r="AC24" i="24" s="1"/>
  <c r="AD24" i="24" s="1"/>
  <c r="AB22" i="24"/>
  <c r="AC22" i="24" s="1"/>
  <c r="AD22" i="24" s="1"/>
  <c r="AD29" i="24"/>
  <c r="AF29" i="24"/>
  <c r="AB35" i="24"/>
  <c r="AC35" i="24" s="1"/>
  <c r="AB53" i="24"/>
  <c r="AC53" i="24" s="1"/>
  <c r="AB52" i="24"/>
  <c r="AC52" i="24" s="1"/>
  <c r="AF60" i="24"/>
  <c r="AF52" i="24"/>
  <c r="AF53" i="24"/>
  <c r="AF35" i="24"/>
  <c r="AD60" i="24" l="1"/>
  <c r="AD23" i="24"/>
  <c r="AD53" i="24"/>
  <c r="AD52" i="24"/>
  <c r="AD35" i="24"/>
  <c r="F69" i="25"/>
  <c r="G69" i="25"/>
  <c r="H69" i="25"/>
  <c r="I69" i="25"/>
  <c r="J69" i="25"/>
  <c r="K69" i="25"/>
  <c r="L69" i="25"/>
  <c r="M69" i="25"/>
  <c r="N69" i="25"/>
  <c r="O69" i="25"/>
  <c r="P69" i="25"/>
  <c r="Q69" i="25"/>
  <c r="R69" i="25"/>
  <c r="S69" i="25"/>
  <c r="T69" i="25"/>
  <c r="U69" i="25"/>
  <c r="V69" i="25"/>
  <c r="W69" i="25"/>
  <c r="X69" i="25"/>
  <c r="Y69" i="25"/>
  <c r="Z69" i="25"/>
  <c r="AA69" i="25"/>
  <c r="AB69" i="25"/>
  <c r="AC69" i="25"/>
  <c r="AD69" i="25"/>
  <c r="AE69" i="25"/>
  <c r="AF69" i="25"/>
  <c r="AG69" i="25"/>
  <c r="AH69" i="25"/>
  <c r="AI69" i="25"/>
  <c r="AJ69" i="25"/>
  <c r="AK69" i="25"/>
  <c r="AL69" i="25"/>
  <c r="AM69" i="25"/>
  <c r="AN69" i="25"/>
  <c r="AO69" i="25"/>
  <c r="AP69" i="25"/>
  <c r="AQ69" i="25"/>
  <c r="AR69" i="25"/>
  <c r="AS69" i="25"/>
  <c r="AT69" i="25"/>
  <c r="AU69" i="25"/>
  <c r="AV69" i="25"/>
  <c r="AW69" i="25"/>
  <c r="AX69" i="25"/>
  <c r="AY69" i="25"/>
  <c r="AZ69" i="25"/>
  <c r="BA69" i="25"/>
  <c r="BB69" i="25"/>
  <c r="BC69" i="25"/>
  <c r="BD69" i="25"/>
  <c r="BE69" i="25"/>
  <c r="T65" i="25"/>
  <c r="T64" i="25"/>
  <c r="H6" i="25"/>
  <c r="J6" i="25"/>
  <c r="K6" i="25"/>
  <c r="M6" i="25"/>
  <c r="Q6" i="25"/>
  <c r="R6" i="25"/>
  <c r="S6" i="25"/>
  <c r="U6" i="25"/>
  <c r="V6" i="25"/>
  <c r="W6" i="25"/>
  <c r="X6" i="25"/>
  <c r="Z6" i="25"/>
  <c r="AB6" i="25"/>
  <c r="AI6" i="25"/>
  <c r="AJ6" i="25"/>
  <c r="AK6" i="25"/>
  <c r="AL6" i="25"/>
  <c r="AN6" i="25"/>
  <c r="AQ6" i="25"/>
  <c r="AV6" i="25"/>
  <c r="BA6" i="25"/>
  <c r="BD6" i="25"/>
  <c r="BE58" i="43" l="1"/>
  <c r="I7" i="25"/>
  <c r="J7" i="25"/>
  <c r="K7" i="25"/>
  <c r="L7" i="25"/>
  <c r="M7" i="25"/>
  <c r="N7" i="25"/>
  <c r="O7" i="25"/>
  <c r="P7" i="25"/>
  <c r="Q7" i="25"/>
  <c r="R7" i="25"/>
  <c r="S7" i="25"/>
  <c r="T7" i="25"/>
  <c r="U7" i="25"/>
  <c r="W7" i="25"/>
  <c r="X7" i="25"/>
  <c r="Y7" i="25"/>
  <c r="Z7" i="25"/>
  <c r="AA7" i="25"/>
  <c r="AB7" i="25"/>
  <c r="AC7" i="25"/>
  <c r="AD7" i="25"/>
  <c r="AE7" i="25"/>
  <c r="AG7" i="25"/>
  <c r="AH7" i="25"/>
  <c r="AI7" i="25"/>
  <c r="AJ7" i="25"/>
  <c r="AM7" i="25"/>
  <c r="AN7" i="25"/>
  <c r="AO7" i="25"/>
  <c r="AP7" i="25"/>
  <c r="AQ7" i="25"/>
  <c r="AR7" i="25"/>
  <c r="AS7" i="25"/>
  <c r="AT7" i="25"/>
  <c r="AU7" i="25"/>
  <c r="AV7" i="25"/>
  <c r="AW7" i="25"/>
  <c r="AX7" i="25"/>
  <c r="AZ7" i="25"/>
  <c r="BB7" i="25"/>
  <c r="BC7" i="25"/>
  <c r="BD7" i="25"/>
  <c r="BE7" i="25"/>
  <c r="I8" i="25"/>
  <c r="K8" i="25"/>
  <c r="L8" i="25"/>
  <c r="M8" i="25"/>
  <c r="N8" i="25"/>
  <c r="P8" i="25"/>
  <c r="R8" i="25"/>
  <c r="S8" i="25"/>
  <c r="T8" i="25"/>
  <c r="U8" i="25"/>
  <c r="V8" i="25"/>
  <c r="W8" i="25"/>
  <c r="X8" i="25"/>
  <c r="Y8" i="25"/>
  <c r="Z8" i="25"/>
  <c r="AA8" i="25"/>
  <c r="AB8" i="25"/>
  <c r="AC8" i="25"/>
  <c r="AD8" i="25"/>
  <c r="AE8" i="25"/>
  <c r="AF8" i="25"/>
  <c r="AG8" i="25"/>
  <c r="AH8" i="25"/>
  <c r="AI8" i="25"/>
  <c r="AK8" i="25"/>
  <c r="AM8" i="25"/>
  <c r="AO8" i="25"/>
  <c r="AP8" i="25"/>
  <c r="AQ8" i="25"/>
  <c r="AR8" i="25"/>
  <c r="AS8" i="25"/>
  <c r="AT8" i="25"/>
  <c r="AU8" i="25"/>
  <c r="AV8" i="25"/>
  <c r="AW8" i="25"/>
  <c r="AX8" i="25"/>
  <c r="AY8" i="25"/>
  <c r="AZ8" i="25"/>
  <c r="BA8" i="25"/>
  <c r="BB8" i="25"/>
  <c r="BC8" i="25"/>
  <c r="BD8" i="25"/>
  <c r="BE8" i="25"/>
  <c r="I9" i="25"/>
  <c r="K9" i="25"/>
  <c r="L9" i="25"/>
  <c r="M9" i="25"/>
  <c r="N9" i="25"/>
  <c r="Q9" i="25"/>
  <c r="R9" i="25"/>
  <c r="S9" i="25"/>
  <c r="T9" i="25"/>
  <c r="U9" i="25"/>
  <c r="V9" i="25"/>
  <c r="W9" i="25"/>
  <c r="X9" i="25"/>
  <c r="Z9" i="25"/>
  <c r="AA9" i="25"/>
  <c r="AB9" i="25"/>
  <c r="AC9" i="25"/>
  <c r="AE9" i="25"/>
  <c r="AF9" i="25"/>
  <c r="AG9" i="25"/>
  <c r="AH9" i="25"/>
  <c r="AI9" i="25"/>
  <c r="AL9" i="25"/>
  <c r="AM9" i="25"/>
  <c r="AN9" i="25"/>
  <c r="AP9" i="25"/>
  <c r="AR9" i="25"/>
  <c r="AT9" i="25"/>
  <c r="AU9" i="25"/>
  <c r="AV9" i="25"/>
  <c r="AY9" i="25"/>
  <c r="AZ9" i="25"/>
  <c r="BA9" i="25"/>
  <c r="BB9" i="25"/>
  <c r="BD9" i="25"/>
  <c r="BE9" i="25"/>
  <c r="I10" i="25"/>
  <c r="J10" i="25"/>
  <c r="K10" i="25"/>
  <c r="M10" i="25"/>
  <c r="N10" i="25"/>
  <c r="O10" i="25"/>
  <c r="P10" i="25"/>
  <c r="Q10" i="25"/>
  <c r="R10" i="25"/>
  <c r="S10" i="25"/>
  <c r="T10" i="25"/>
  <c r="V10" i="25"/>
  <c r="W10" i="25"/>
  <c r="X10" i="25"/>
  <c r="Y10" i="25"/>
  <c r="Z10" i="25"/>
  <c r="AA10" i="25"/>
  <c r="AC10" i="25"/>
  <c r="AD10" i="25"/>
  <c r="AF10" i="25"/>
  <c r="AG10" i="25"/>
  <c r="AJ10" i="25"/>
  <c r="AK10" i="25"/>
  <c r="AL10" i="25"/>
  <c r="AM10" i="25"/>
  <c r="AN10" i="25"/>
  <c r="AP10" i="25"/>
  <c r="AQ10" i="25"/>
  <c r="AR10" i="25"/>
  <c r="AS10" i="25"/>
  <c r="AT10" i="25"/>
  <c r="AV10" i="25"/>
  <c r="AW10" i="25"/>
  <c r="AX10" i="25"/>
  <c r="AY10" i="25"/>
  <c r="AZ10" i="25"/>
  <c r="BA10" i="25"/>
  <c r="BB10" i="25"/>
  <c r="BC10" i="25"/>
  <c r="BD10" i="25"/>
  <c r="BE10" i="25"/>
  <c r="I11" i="25"/>
  <c r="L11" i="25"/>
  <c r="N11" i="25"/>
  <c r="O11" i="25"/>
  <c r="P11" i="25"/>
  <c r="Q11" i="25"/>
  <c r="V11" i="25"/>
  <c r="Y11" i="25"/>
  <c r="AA11" i="25"/>
  <c r="AC11" i="25"/>
  <c r="AD11" i="25"/>
  <c r="AE11" i="25"/>
  <c r="AJ11" i="25"/>
  <c r="AK11" i="25"/>
  <c r="AL11" i="25"/>
  <c r="AN11" i="25"/>
  <c r="AO11" i="25"/>
  <c r="AS11" i="25"/>
  <c r="AU11" i="25"/>
  <c r="AX11" i="25"/>
  <c r="AY11" i="25"/>
  <c r="AZ11" i="25"/>
  <c r="BA11" i="25"/>
  <c r="BC11" i="25"/>
  <c r="BE11" i="25"/>
  <c r="J12" i="25"/>
  <c r="K12" i="25"/>
  <c r="O12" i="25"/>
  <c r="P12" i="25"/>
  <c r="Q12" i="25"/>
  <c r="R12" i="25"/>
  <c r="S12" i="25"/>
  <c r="U12" i="25"/>
  <c r="AF12" i="25"/>
  <c r="AG12" i="25"/>
  <c r="AH12" i="25"/>
  <c r="AL12" i="25"/>
  <c r="AM12" i="25"/>
  <c r="AO12" i="25"/>
  <c r="AR12" i="25"/>
  <c r="AS12" i="25"/>
  <c r="AT12" i="25"/>
  <c r="AX12" i="25"/>
  <c r="AY12" i="25"/>
  <c r="BA12" i="25"/>
  <c r="J13" i="25"/>
  <c r="K13" i="25"/>
  <c r="L13" i="25"/>
  <c r="M13" i="25"/>
  <c r="N13" i="25"/>
  <c r="O13" i="25"/>
  <c r="Q13" i="25"/>
  <c r="R13" i="25"/>
  <c r="S13" i="25"/>
  <c r="T13" i="25"/>
  <c r="U13" i="25"/>
  <c r="V13" i="25"/>
  <c r="W13" i="25"/>
  <c r="X13" i="25"/>
  <c r="Y13" i="25"/>
  <c r="Z13" i="25"/>
  <c r="AA13" i="25"/>
  <c r="AB13" i="25"/>
  <c r="AC13" i="25"/>
  <c r="AD13" i="25"/>
  <c r="AE13" i="25"/>
  <c r="AF13" i="25"/>
  <c r="AG13" i="25"/>
  <c r="AH13" i="25"/>
  <c r="AI13" i="25"/>
  <c r="AJ13" i="25"/>
  <c r="AK13" i="25"/>
  <c r="AL13" i="25"/>
  <c r="AM13" i="25"/>
  <c r="AN13" i="25"/>
  <c r="AO13" i="25"/>
  <c r="AP13" i="25"/>
  <c r="AQ13" i="25"/>
  <c r="AR13" i="25"/>
  <c r="AS13" i="25"/>
  <c r="AT13" i="25"/>
  <c r="AU13" i="25"/>
  <c r="AV13" i="25"/>
  <c r="AW13" i="25"/>
  <c r="AX13" i="25"/>
  <c r="AY13" i="25"/>
  <c r="AZ13" i="25"/>
  <c r="BA13" i="25"/>
  <c r="BB13" i="25"/>
  <c r="BC13" i="25"/>
  <c r="BD13" i="25"/>
  <c r="BE13" i="25"/>
  <c r="I14" i="25"/>
  <c r="J14" i="25"/>
  <c r="L14" i="25"/>
  <c r="M14" i="25"/>
  <c r="N14" i="25"/>
  <c r="O14" i="25"/>
  <c r="P14" i="25"/>
  <c r="T14" i="25"/>
  <c r="U14" i="25"/>
  <c r="V14" i="25"/>
  <c r="X14" i="25"/>
  <c r="Y14" i="25"/>
  <c r="AA14" i="25"/>
  <c r="AB14" i="25"/>
  <c r="AC14" i="25"/>
  <c r="AD14" i="25"/>
  <c r="AE14" i="25"/>
  <c r="AF14" i="25"/>
  <c r="AH14" i="25"/>
  <c r="AI14" i="25"/>
  <c r="AJ14" i="25"/>
  <c r="AK14" i="25"/>
  <c r="AM14" i="25"/>
  <c r="AO14" i="25"/>
  <c r="AP14" i="25"/>
  <c r="AQ14" i="25"/>
  <c r="AR14" i="25"/>
  <c r="AS14" i="25"/>
  <c r="AU14" i="25"/>
  <c r="AV14" i="25"/>
  <c r="AW14" i="25"/>
  <c r="AX14" i="25"/>
  <c r="AY14" i="25"/>
  <c r="BB14" i="25"/>
  <c r="BC14" i="25"/>
  <c r="BE14" i="25"/>
  <c r="I15" i="25"/>
  <c r="J15" i="25"/>
  <c r="O15" i="25"/>
  <c r="P15" i="25"/>
  <c r="T15" i="25"/>
  <c r="U15" i="25"/>
  <c r="W15" i="25"/>
  <c r="Y15" i="25"/>
  <c r="Z15" i="25"/>
  <c r="AB15" i="25"/>
  <c r="AD15" i="25"/>
  <c r="AE15" i="25"/>
  <c r="AF15" i="25"/>
  <c r="AH15" i="25"/>
  <c r="AI15" i="25"/>
  <c r="AJ15" i="25"/>
  <c r="AK15" i="25"/>
  <c r="AM15" i="25"/>
  <c r="AN15" i="25"/>
  <c r="AP15" i="25"/>
  <c r="AQ15" i="25"/>
  <c r="AS15" i="25"/>
  <c r="AT15" i="25"/>
  <c r="AU15" i="25"/>
  <c r="AW15" i="25"/>
  <c r="BA15" i="25"/>
  <c r="BB15" i="25"/>
  <c r="BC15" i="25"/>
  <c r="BD15" i="25"/>
  <c r="I16" i="25"/>
  <c r="J16" i="25"/>
  <c r="K16" i="25"/>
  <c r="L16" i="25"/>
  <c r="M16" i="25"/>
  <c r="N16" i="25"/>
  <c r="O16" i="25"/>
  <c r="P16" i="25"/>
  <c r="Q16" i="25"/>
  <c r="R16" i="25"/>
  <c r="S16" i="25"/>
  <c r="T16" i="25"/>
  <c r="U16" i="25"/>
  <c r="V16" i="25"/>
  <c r="W16" i="25"/>
  <c r="X16" i="25"/>
  <c r="Y16" i="25"/>
  <c r="Z16" i="25"/>
  <c r="AA16" i="25"/>
  <c r="AB16" i="25"/>
  <c r="AC16" i="25"/>
  <c r="AD16" i="25"/>
  <c r="AE16" i="25"/>
  <c r="AF16" i="25"/>
  <c r="AG16" i="25"/>
  <c r="AH16" i="25"/>
  <c r="AI16" i="25"/>
  <c r="AJ16" i="25"/>
  <c r="AK16" i="25"/>
  <c r="AL16" i="25"/>
  <c r="AM16" i="25"/>
  <c r="AN16" i="25"/>
  <c r="AO16" i="25"/>
  <c r="AP16" i="25"/>
  <c r="AQ16" i="25"/>
  <c r="AR16" i="25"/>
  <c r="AS16" i="25"/>
  <c r="AT16" i="25"/>
  <c r="AU16" i="25"/>
  <c r="AV16" i="25"/>
  <c r="AW16" i="25"/>
  <c r="AX16" i="25"/>
  <c r="AY16" i="25"/>
  <c r="AZ16" i="25"/>
  <c r="BA16" i="25"/>
  <c r="BB16" i="25"/>
  <c r="BC16" i="25"/>
  <c r="BD16" i="25"/>
  <c r="BE16" i="25"/>
  <c r="I17" i="25"/>
  <c r="J17" i="25"/>
  <c r="K17" i="25"/>
  <c r="L17" i="25"/>
  <c r="M17" i="25"/>
  <c r="N17" i="25"/>
  <c r="O17" i="25"/>
  <c r="P17" i="25"/>
  <c r="Q17" i="25"/>
  <c r="R17" i="25"/>
  <c r="S17" i="25"/>
  <c r="T17" i="25"/>
  <c r="V17" i="25"/>
  <c r="W17" i="25"/>
  <c r="X17" i="25"/>
  <c r="Y17" i="25"/>
  <c r="Z17" i="25"/>
  <c r="AA17" i="25"/>
  <c r="AB17" i="25"/>
  <c r="AC17" i="25"/>
  <c r="AD17" i="25"/>
  <c r="AE17" i="25"/>
  <c r="AF17" i="25"/>
  <c r="AG17" i="25"/>
  <c r="AH17" i="25"/>
  <c r="AI17" i="25"/>
  <c r="AJ17" i="25"/>
  <c r="AK17" i="25"/>
  <c r="AL17" i="25"/>
  <c r="AN17" i="25"/>
  <c r="AO17" i="25"/>
  <c r="AP17" i="25"/>
  <c r="AQ17" i="25"/>
  <c r="AR17" i="25"/>
  <c r="AS17" i="25"/>
  <c r="AT17" i="25"/>
  <c r="AU17" i="25"/>
  <c r="AV17" i="25"/>
  <c r="AW17" i="25"/>
  <c r="AX17" i="25"/>
  <c r="AY17" i="25"/>
  <c r="AZ17" i="25"/>
  <c r="BA17" i="25"/>
  <c r="BB17" i="25"/>
  <c r="BC17" i="25"/>
  <c r="BD17" i="25"/>
  <c r="BE17" i="25"/>
  <c r="I18" i="25"/>
  <c r="J18" i="25"/>
  <c r="K18" i="25"/>
  <c r="L18" i="25"/>
  <c r="M18" i="25"/>
  <c r="N18" i="25"/>
  <c r="O18" i="25"/>
  <c r="P18" i="25"/>
  <c r="Q18" i="25"/>
  <c r="R18" i="25"/>
  <c r="S18" i="25"/>
  <c r="T18" i="25"/>
  <c r="U18" i="25"/>
  <c r="V18" i="25"/>
  <c r="W18" i="25"/>
  <c r="X18" i="25"/>
  <c r="Y18" i="25"/>
  <c r="Z18" i="25"/>
  <c r="AA18" i="25"/>
  <c r="AB18" i="25"/>
  <c r="AC18" i="25"/>
  <c r="AD18" i="25"/>
  <c r="AE18" i="25"/>
  <c r="AF18" i="25"/>
  <c r="AG18" i="25"/>
  <c r="AH18" i="25"/>
  <c r="AI18" i="25"/>
  <c r="AJ18" i="25"/>
  <c r="AL18" i="25"/>
  <c r="AM18" i="25"/>
  <c r="AN18" i="25"/>
  <c r="AO18" i="25"/>
  <c r="AP18" i="25"/>
  <c r="AQ18" i="25"/>
  <c r="AR18" i="25"/>
  <c r="AT18" i="25"/>
  <c r="AV18" i="25"/>
  <c r="AW18" i="25"/>
  <c r="AX18" i="25"/>
  <c r="AY18" i="25"/>
  <c r="AZ18" i="25"/>
  <c r="BB18" i="25"/>
  <c r="BC18" i="25"/>
  <c r="BD18" i="25"/>
  <c r="BE18" i="25"/>
  <c r="I19" i="25"/>
  <c r="J19" i="25"/>
  <c r="L19" i="25"/>
  <c r="M19" i="25"/>
  <c r="O19" i="25"/>
  <c r="Q19" i="25"/>
  <c r="R19" i="25"/>
  <c r="T19" i="25"/>
  <c r="V19" i="25"/>
  <c r="Z19" i="25"/>
  <c r="AC19" i="25"/>
  <c r="AE19" i="25"/>
  <c r="AF19" i="25"/>
  <c r="AJ19" i="25"/>
  <c r="AL19" i="25"/>
  <c r="AP19" i="25"/>
  <c r="AQ19" i="25"/>
  <c r="AS19" i="25"/>
  <c r="AW19" i="25"/>
  <c r="AX19" i="25"/>
  <c r="AY19" i="25"/>
  <c r="AZ19" i="25"/>
  <c r="BA19" i="25"/>
  <c r="BB19" i="25"/>
  <c r="BC19" i="25"/>
  <c r="BD19" i="25"/>
  <c r="L20" i="25"/>
  <c r="O20" i="25"/>
  <c r="P20" i="25"/>
  <c r="S20" i="25"/>
  <c r="T20" i="25"/>
  <c r="W20" i="25"/>
  <c r="Y20" i="25"/>
  <c r="AB20" i="25"/>
  <c r="AD20" i="25"/>
  <c r="AF20" i="25"/>
  <c r="AG20" i="25"/>
  <c r="AK20" i="25"/>
  <c r="AM20" i="25"/>
  <c r="AR20" i="25"/>
  <c r="AT20" i="25"/>
  <c r="AU20" i="25"/>
  <c r="AV20" i="25"/>
  <c r="AX20" i="25"/>
  <c r="AZ20" i="25"/>
  <c r="BB20" i="25"/>
  <c r="K21" i="25"/>
  <c r="T21" i="25"/>
  <c r="Y21" i="25"/>
  <c r="AC21" i="25"/>
  <c r="AD21" i="25"/>
  <c r="AE21" i="25"/>
  <c r="AN21" i="25"/>
  <c r="AO21" i="25"/>
  <c r="AU21" i="25"/>
  <c r="AV21" i="25"/>
  <c r="AW21" i="25"/>
  <c r="AX21" i="25"/>
  <c r="AY21" i="25"/>
  <c r="J22" i="25"/>
  <c r="K22" i="25"/>
  <c r="N22" i="25"/>
  <c r="O22" i="25"/>
  <c r="Q22" i="25"/>
  <c r="R22" i="25"/>
  <c r="S22" i="25"/>
  <c r="T22" i="25"/>
  <c r="U22" i="25"/>
  <c r="V22" i="25"/>
  <c r="Y22" i="25"/>
  <c r="Z22" i="25"/>
  <c r="AA22" i="25"/>
  <c r="AB22" i="25"/>
  <c r="AD22" i="25"/>
  <c r="AE22" i="25"/>
  <c r="AF22" i="25"/>
  <c r="AG22" i="25"/>
  <c r="AH22" i="25"/>
  <c r="AI22" i="25"/>
  <c r="AJ22" i="25"/>
  <c r="AK22" i="25"/>
  <c r="AL22" i="25"/>
  <c r="AN22" i="25"/>
  <c r="AO22" i="25"/>
  <c r="AQ22" i="25"/>
  <c r="AR22" i="25"/>
  <c r="AS22" i="25"/>
  <c r="AT22" i="25"/>
  <c r="AU22" i="25"/>
  <c r="AV22" i="25"/>
  <c r="AW22" i="25"/>
  <c r="BA22" i="25"/>
  <c r="BC22" i="25"/>
  <c r="BD22" i="25"/>
  <c r="BE22" i="25"/>
  <c r="I23" i="25"/>
  <c r="J23" i="25"/>
  <c r="K23" i="25"/>
  <c r="L23" i="25"/>
  <c r="M23" i="25"/>
  <c r="N23" i="25"/>
  <c r="O23" i="25"/>
  <c r="P23" i="25"/>
  <c r="Q23" i="25"/>
  <c r="R23" i="25"/>
  <c r="S23" i="25"/>
  <c r="T23" i="25"/>
  <c r="U23" i="25"/>
  <c r="V23" i="25"/>
  <c r="W23" i="25"/>
  <c r="X23" i="25"/>
  <c r="Y23" i="25"/>
  <c r="Z23" i="25"/>
  <c r="AA23" i="25"/>
  <c r="AB23" i="25"/>
  <c r="AC23" i="25"/>
  <c r="AD23" i="25"/>
  <c r="AE23" i="25"/>
  <c r="AF23" i="25"/>
  <c r="AH23" i="25"/>
  <c r="AI23" i="25"/>
  <c r="AJ23" i="25"/>
  <c r="AK23" i="25"/>
  <c r="AL23" i="25"/>
  <c r="AM23" i="25"/>
  <c r="AN23" i="25"/>
  <c r="AO23" i="25"/>
  <c r="AP23" i="25"/>
  <c r="AQ23" i="25"/>
  <c r="AR23" i="25"/>
  <c r="AS23" i="25"/>
  <c r="AU23" i="25"/>
  <c r="AV23" i="25"/>
  <c r="AW23" i="25"/>
  <c r="AX23" i="25"/>
  <c r="AY23" i="25"/>
  <c r="AZ23" i="25"/>
  <c r="BA23" i="25"/>
  <c r="BD23" i="25"/>
  <c r="BE23" i="25"/>
  <c r="I24" i="25"/>
  <c r="J24" i="25"/>
  <c r="K24" i="25"/>
  <c r="M24" i="25"/>
  <c r="O24" i="25"/>
  <c r="P24" i="25"/>
  <c r="Q24" i="25"/>
  <c r="R24" i="25"/>
  <c r="S24" i="25"/>
  <c r="T24" i="25"/>
  <c r="U24" i="25"/>
  <c r="V24" i="25"/>
  <c r="W24" i="25"/>
  <c r="X24" i="25"/>
  <c r="Y24" i="25"/>
  <c r="Z24" i="25"/>
  <c r="AA24" i="25"/>
  <c r="AB24" i="25"/>
  <c r="AC24" i="25"/>
  <c r="AD24" i="25"/>
  <c r="AE24" i="25"/>
  <c r="AF24" i="25"/>
  <c r="AG24" i="25"/>
  <c r="AH24" i="25"/>
  <c r="AI24" i="25"/>
  <c r="AJ24" i="25"/>
  <c r="AK24" i="25"/>
  <c r="AL24" i="25"/>
  <c r="AM24" i="25"/>
  <c r="AN24" i="25"/>
  <c r="AO24" i="25"/>
  <c r="AP24" i="25"/>
  <c r="AQ24" i="25"/>
  <c r="AR24" i="25"/>
  <c r="AS24" i="25"/>
  <c r="AT24" i="25"/>
  <c r="AU24" i="25"/>
  <c r="AV24" i="25"/>
  <c r="AW24" i="25"/>
  <c r="AY24" i="25"/>
  <c r="AZ24" i="25"/>
  <c r="BA24" i="25"/>
  <c r="BB24" i="25"/>
  <c r="BC24" i="25"/>
  <c r="BD24" i="25"/>
  <c r="BE24" i="25"/>
  <c r="I25" i="25"/>
  <c r="L25" i="25"/>
  <c r="M25" i="25"/>
  <c r="N25" i="25"/>
  <c r="P25" i="25"/>
  <c r="R25" i="25"/>
  <c r="U25" i="25"/>
  <c r="V25" i="25"/>
  <c r="W25" i="25"/>
  <c r="X25" i="25"/>
  <c r="Y25" i="25"/>
  <c r="AA25" i="25"/>
  <c r="AG25" i="25"/>
  <c r="AH25" i="25"/>
  <c r="AI25" i="25"/>
  <c r="AJ25" i="25"/>
  <c r="AK25" i="25"/>
  <c r="AL25" i="25"/>
  <c r="AM25" i="25"/>
  <c r="AN25" i="25"/>
  <c r="AO25" i="25"/>
  <c r="AP25" i="25"/>
  <c r="AQ25" i="25"/>
  <c r="AT25" i="25"/>
  <c r="AZ25" i="25"/>
  <c r="BA25" i="25"/>
  <c r="BB25" i="25"/>
  <c r="BC25" i="25"/>
  <c r="BD25" i="25"/>
  <c r="BE25" i="25"/>
  <c r="I26" i="25"/>
  <c r="J26" i="25"/>
  <c r="K26" i="25"/>
  <c r="L26" i="25"/>
  <c r="M26" i="25"/>
  <c r="N26" i="25"/>
  <c r="P26" i="25"/>
  <c r="Q26" i="25"/>
  <c r="S26" i="25"/>
  <c r="U26" i="25"/>
  <c r="W26" i="25"/>
  <c r="X26" i="25"/>
  <c r="Z26" i="25"/>
  <c r="AA26" i="25"/>
  <c r="AB26" i="25"/>
  <c r="AC26" i="25"/>
  <c r="AF26" i="25"/>
  <c r="AG26" i="25"/>
  <c r="AP26" i="25"/>
  <c r="AR26" i="25"/>
  <c r="AS26" i="25"/>
  <c r="AT26" i="25"/>
  <c r="AU26" i="25"/>
  <c r="AX26" i="25"/>
  <c r="AY26" i="25"/>
  <c r="BB26" i="25"/>
  <c r="BC26" i="25"/>
  <c r="BE26" i="25"/>
  <c r="I27" i="25"/>
  <c r="J27" i="25"/>
  <c r="K27" i="25"/>
  <c r="L27" i="25"/>
  <c r="M27" i="25"/>
  <c r="N27" i="25"/>
  <c r="O27" i="25"/>
  <c r="P27" i="25"/>
  <c r="Q27" i="25"/>
  <c r="R27" i="25"/>
  <c r="S27" i="25"/>
  <c r="U27" i="25"/>
  <c r="V27" i="25"/>
  <c r="W27" i="25"/>
  <c r="X27" i="25"/>
  <c r="Z27" i="25"/>
  <c r="AA27" i="25"/>
  <c r="AB27" i="25"/>
  <c r="AC27" i="25"/>
  <c r="AE27" i="25"/>
  <c r="AG27" i="25"/>
  <c r="AH27" i="25"/>
  <c r="AI27" i="25"/>
  <c r="AJ27" i="25"/>
  <c r="AK27" i="25"/>
  <c r="AL27" i="25"/>
  <c r="AM27" i="25"/>
  <c r="AN27" i="25"/>
  <c r="AO27" i="25"/>
  <c r="AP27" i="25"/>
  <c r="AQ27" i="25"/>
  <c r="AR27" i="25"/>
  <c r="AS27" i="25"/>
  <c r="AT27" i="25"/>
  <c r="AV27" i="25"/>
  <c r="AW27" i="25"/>
  <c r="AX27" i="25"/>
  <c r="AY27" i="25"/>
  <c r="AZ27" i="25"/>
  <c r="BA27" i="25"/>
  <c r="BB27" i="25"/>
  <c r="BC27" i="25"/>
  <c r="BD27" i="25"/>
  <c r="BE27" i="25"/>
  <c r="I28" i="25"/>
  <c r="J28" i="25"/>
  <c r="K28" i="25"/>
  <c r="M28" i="25"/>
  <c r="N28" i="25"/>
  <c r="O28" i="25"/>
  <c r="P28" i="25"/>
  <c r="Q28" i="25"/>
  <c r="R28" i="25"/>
  <c r="W28" i="25"/>
  <c r="X28" i="25"/>
  <c r="Y28" i="25"/>
  <c r="AA28" i="25"/>
  <c r="AB28" i="25"/>
  <c r="AE28" i="25"/>
  <c r="AF28" i="25"/>
  <c r="AG28" i="25"/>
  <c r="AH28" i="25"/>
  <c r="AI28" i="25"/>
  <c r="AJ28" i="25"/>
  <c r="AK28" i="25"/>
  <c r="AL28" i="25"/>
  <c r="AM28" i="25"/>
  <c r="AN28" i="25"/>
  <c r="AO28" i="25"/>
  <c r="AQ28" i="25"/>
  <c r="AR28" i="25"/>
  <c r="AS28" i="25"/>
  <c r="AU28" i="25"/>
  <c r="AW28" i="25"/>
  <c r="AX28" i="25"/>
  <c r="AY28" i="25"/>
  <c r="BB28" i="25"/>
  <c r="BC28" i="25"/>
  <c r="BE28" i="25"/>
  <c r="I29" i="25"/>
  <c r="K29" i="25"/>
  <c r="L29" i="25"/>
  <c r="N29" i="25"/>
  <c r="O29" i="25"/>
  <c r="P29" i="25"/>
  <c r="S29" i="25"/>
  <c r="T29" i="25"/>
  <c r="V29" i="25"/>
  <c r="W29" i="25"/>
  <c r="Y29" i="25"/>
  <c r="Z29" i="25"/>
  <c r="AA29" i="25"/>
  <c r="AC29" i="25"/>
  <c r="AD29" i="25"/>
  <c r="AE29" i="25"/>
  <c r="AG29" i="25"/>
  <c r="AI29" i="25"/>
  <c r="AJ29" i="25"/>
  <c r="AK29" i="25"/>
  <c r="AM29" i="25"/>
  <c r="AN29" i="25"/>
  <c r="AO29" i="25"/>
  <c r="AP29" i="25"/>
  <c r="AQ29" i="25"/>
  <c r="AR29" i="25"/>
  <c r="AT29" i="25"/>
  <c r="AU29" i="25"/>
  <c r="AW29" i="25"/>
  <c r="AX29" i="25"/>
  <c r="AY29" i="25"/>
  <c r="AZ29" i="25"/>
  <c r="BA29" i="25"/>
  <c r="BB29" i="25"/>
  <c r="BC29" i="25"/>
  <c r="BD29" i="25"/>
  <c r="BE29" i="25"/>
  <c r="I30" i="25"/>
  <c r="J30" i="25"/>
  <c r="K30" i="25"/>
  <c r="L30" i="25"/>
  <c r="M30" i="25"/>
  <c r="N30" i="25"/>
  <c r="O30" i="25"/>
  <c r="Q30" i="25"/>
  <c r="R30" i="25"/>
  <c r="S30" i="25"/>
  <c r="U30" i="25"/>
  <c r="V30" i="25"/>
  <c r="W30" i="25"/>
  <c r="X30" i="25"/>
  <c r="Z30" i="25"/>
  <c r="AA30" i="25"/>
  <c r="AB30" i="25"/>
  <c r="AC30" i="25"/>
  <c r="AD30" i="25"/>
  <c r="AF30" i="25"/>
  <c r="AH30" i="25"/>
  <c r="AI30" i="25"/>
  <c r="AL30" i="25"/>
  <c r="AP30" i="25"/>
  <c r="AR30" i="25"/>
  <c r="AT30" i="25"/>
  <c r="AU30" i="25"/>
  <c r="AX30" i="25"/>
  <c r="AY30" i="25"/>
  <c r="BA30" i="25"/>
  <c r="BD30" i="25"/>
  <c r="BE30" i="25"/>
  <c r="J31" i="25"/>
  <c r="O31" i="25"/>
  <c r="P31" i="25"/>
  <c r="Q31" i="25"/>
  <c r="S31" i="25"/>
  <c r="T31" i="25"/>
  <c r="U31" i="25"/>
  <c r="V31" i="25"/>
  <c r="X31" i="25"/>
  <c r="Y31" i="25"/>
  <c r="Z31" i="25"/>
  <c r="AC31" i="25"/>
  <c r="AD31" i="25"/>
  <c r="AG31" i="25"/>
  <c r="AH31" i="25"/>
  <c r="AI31" i="25"/>
  <c r="AJ31" i="25"/>
  <c r="AK31" i="25"/>
  <c r="AM31" i="25"/>
  <c r="AN31" i="25"/>
  <c r="AO31" i="25"/>
  <c r="AP31" i="25"/>
  <c r="AR31" i="25"/>
  <c r="AS31" i="25"/>
  <c r="AU31" i="25"/>
  <c r="AV31" i="25"/>
  <c r="AW31" i="25"/>
  <c r="AZ31" i="25"/>
  <c r="BA31" i="25"/>
  <c r="BB31" i="25"/>
  <c r="BD31" i="25"/>
  <c r="BE31" i="25"/>
  <c r="I32" i="25"/>
  <c r="J32" i="25"/>
  <c r="L32" i="25"/>
  <c r="P32" i="25"/>
  <c r="Q32" i="25"/>
  <c r="S32" i="25"/>
  <c r="T32" i="25"/>
  <c r="U32" i="25"/>
  <c r="V32" i="25"/>
  <c r="W32" i="25"/>
  <c r="X32" i="25"/>
  <c r="Z32" i="25"/>
  <c r="AA32" i="25"/>
  <c r="AB32" i="25"/>
  <c r="AC32" i="25"/>
  <c r="AD32" i="25"/>
  <c r="AF32" i="25"/>
  <c r="AG32" i="25"/>
  <c r="AH32" i="25"/>
  <c r="AI32" i="25"/>
  <c r="AJ32" i="25"/>
  <c r="AL32" i="25"/>
  <c r="AM32" i="25"/>
  <c r="AN32" i="25"/>
  <c r="AO32" i="25"/>
  <c r="AP32" i="25"/>
  <c r="AQ32" i="25"/>
  <c r="AS32" i="25"/>
  <c r="AT32" i="25"/>
  <c r="AU32" i="25"/>
  <c r="AV32" i="25"/>
  <c r="AY32" i="25"/>
  <c r="AZ32" i="25"/>
  <c r="BC32" i="25"/>
  <c r="BD32" i="25"/>
  <c r="BE32" i="25"/>
  <c r="I33" i="25"/>
  <c r="J33" i="25"/>
  <c r="K33" i="25"/>
  <c r="L33" i="25"/>
  <c r="M33" i="25"/>
  <c r="N33" i="25"/>
  <c r="O33" i="25"/>
  <c r="P33" i="25"/>
  <c r="Q33" i="25"/>
  <c r="R33" i="25"/>
  <c r="S33" i="25"/>
  <c r="T33" i="25"/>
  <c r="U33" i="25"/>
  <c r="V33" i="25"/>
  <c r="W33" i="25"/>
  <c r="X33" i="25"/>
  <c r="Y33" i="25"/>
  <c r="Z33" i="25"/>
  <c r="AA33" i="25"/>
  <c r="AB33" i="25"/>
  <c r="AC33" i="25"/>
  <c r="AD33" i="25"/>
  <c r="AE33" i="25"/>
  <c r="AF33" i="25"/>
  <c r="AH33" i="25"/>
  <c r="AI33" i="25"/>
  <c r="AJ33" i="25"/>
  <c r="AK33" i="25"/>
  <c r="AL33" i="25"/>
  <c r="AM33" i="25"/>
  <c r="AN33" i="25"/>
  <c r="AO33" i="25"/>
  <c r="AP33" i="25"/>
  <c r="AQ33" i="25"/>
  <c r="AR33" i="25"/>
  <c r="AS33" i="25"/>
  <c r="AT33" i="25"/>
  <c r="AU33" i="25"/>
  <c r="AV33" i="25"/>
  <c r="AW33" i="25"/>
  <c r="AX33" i="25"/>
  <c r="AY33" i="25"/>
  <c r="AZ33" i="25"/>
  <c r="BA33" i="25"/>
  <c r="BC33" i="25"/>
  <c r="BD33" i="25"/>
  <c r="I34" i="25"/>
  <c r="L34" i="25"/>
  <c r="M34" i="25"/>
  <c r="N34" i="25"/>
  <c r="O34" i="25"/>
  <c r="U34" i="25"/>
  <c r="W34" i="25"/>
  <c r="Y34" i="25"/>
  <c r="AA34" i="25"/>
  <c r="AB34" i="25"/>
  <c r="AD34" i="25"/>
  <c r="AE34" i="25"/>
  <c r="AG34" i="25"/>
  <c r="AH34" i="25"/>
  <c r="AI34" i="25"/>
  <c r="AK34" i="25"/>
  <c r="AL34" i="25"/>
  <c r="AM34" i="25"/>
  <c r="AP34" i="25"/>
  <c r="AR34" i="25"/>
  <c r="AS34" i="25"/>
  <c r="AT34" i="25"/>
  <c r="AU34" i="25"/>
  <c r="AV34" i="25"/>
  <c r="AW34" i="25"/>
  <c r="AY34" i="25"/>
  <c r="AZ34" i="25"/>
  <c r="BB34" i="25"/>
  <c r="BC34" i="25"/>
  <c r="BD34" i="25"/>
  <c r="J35" i="25"/>
  <c r="M35" i="25"/>
  <c r="N35" i="25"/>
  <c r="O35" i="25"/>
  <c r="P35" i="25"/>
  <c r="R35" i="25"/>
  <c r="V35" i="25"/>
  <c r="X35" i="25"/>
  <c r="AC35" i="25"/>
  <c r="AD35" i="25"/>
  <c r="AE35" i="25"/>
  <c r="AG35" i="25"/>
  <c r="AH35" i="25"/>
  <c r="AL35" i="25"/>
  <c r="AM35" i="25"/>
  <c r="AN35" i="25"/>
  <c r="AO35" i="25"/>
  <c r="AQ35" i="25"/>
  <c r="AS35" i="25"/>
  <c r="AT35" i="25"/>
  <c r="AZ35" i="25"/>
  <c r="BA35" i="25"/>
  <c r="BB35" i="25"/>
  <c r="BC35" i="25"/>
  <c r="BE35" i="25"/>
  <c r="J36" i="25"/>
  <c r="K36" i="25"/>
  <c r="L36" i="25"/>
  <c r="M36" i="25"/>
  <c r="O36" i="25"/>
  <c r="R36" i="25"/>
  <c r="S36" i="25"/>
  <c r="T36" i="25"/>
  <c r="U36" i="25"/>
  <c r="W36" i="25"/>
  <c r="X36" i="25"/>
  <c r="Y36" i="25"/>
  <c r="Z36" i="25"/>
  <c r="AA36" i="25"/>
  <c r="AB36" i="25"/>
  <c r="AC36" i="25"/>
  <c r="AD36" i="25"/>
  <c r="AE36" i="25"/>
  <c r="AF36" i="25"/>
  <c r="AG36" i="25"/>
  <c r="AH36" i="25"/>
  <c r="AI36" i="25"/>
  <c r="AK36" i="25"/>
  <c r="AL36" i="25"/>
  <c r="AN36" i="25"/>
  <c r="AO36" i="25"/>
  <c r="AT36" i="25"/>
  <c r="AU36" i="25"/>
  <c r="AV36" i="25"/>
  <c r="AW36" i="25"/>
  <c r="AX36" i="25"/>
  <c r="AY36" i="25"/>
  <c r="BA36" i="25"/>
  <c r="BB36" i="25"/>
  <c r="BC36" i="25"/>
  <c r="BD36" i="25"/>
  <c r="BE36" i="25"/>
  <c r="I37" i="25"/>
  <c r="J37" i="25"/>
  <c r="K37" i="25"/>
  <c r="L37" i="25"/>
  <c r="M37" i="25"/>
  <c r="N37" i="25"/>
  <c r="O37" i="25"/>
  <c r="P37" i="25"/>
  <c r="Q37" i="25"/>
  <c r="R37" i="25"/>
  <c r="S37" i="25"/>
  <c r="T37" i="25"/>
  <c r="V37" i="25"/>
  <c r="W37" i="25"/>
  <c r="X37" i="25"/>
  <c r="Y37" i="25"/>
  <c r="Z37" i="25"/>
  <c r="AB37" i="25"/>
  <c r="AC37" i="25"/>
  <c r="AE37" i="25"/>
  <c r="AF37" i="25"/>
  <c r="AG37" i="25"/>
  <c r="AH37" i="25"/>
  <c r="AI37" i="25"/>
  <c r="AJ37" i="25"/>
  <c r="AK37" i="25"/>
  <c r="AL37" i="25"/>
  <c r="AM37" i="25"/>
  <c r="AN37" i="25"/>
  <c r="AO37" i="25"/>
  <c r="AP37" i="25"/>
  <c r="AQ37" i="25"/>
  <c r="AR37" i="25"/>
  <c r="AS37" i="25"/>
  <c r="AU37" i="25"/>
  <c r="AV37" i="25"/>
  <c r="AW37" i="25"/>
  <c r="AX37" i="25"/>
  <c r="AY37" i="25"/>
  <c r="AZ37" i="25"/>
  <c r="BB37" i="25"/>
  <c r="BC37" i="25"/>
  <c r="BD37" i="25"/>
  <c r="BE37" i="25"/>
  <c r="I38" i="25"/>
  <c r="J38" i="25"/>
  <c r="K38" i="25"/>
  <c r="L38" i="25"/>
  <c r="M38" i="25"/>
  <c r="N38" i="25"/>
  <c r="O38" i="25"/>
  <c r="P38" i="25"/>
  <c r="Q38" i="25"/>
  <c r="R38" i="25"/>
  <c r="S38" i="25"/>
  <c r="T38" i="25"/>
  <c r="U38" i="25"/>
  <c r="W38" i="25"/>
  <c r="X38" i="25"/>
  <c r="Y38" i="25"/>
  <c r="Z38" i="25"/>
  <c r="AA38" i="25"/>
  <c r="AB38" i="25"/>
  <c r="AC38" i="25"/>
  <c r="AD38" i="25"/>
  <c r="AE38" i="25"/>
  <c r="AF38" i="25"/>
  <c r="AG38" i="25"/>
  <c r="AH38" i="25"/>
  <c r="AI38" i="25"/>
  <c r="AJ38" i="25"/>
  <c r="AK38" i="25"/>
  <c r="AL38" i="25"/>
  <c r="AM38" i="25"/>
  <c r="AN38" i="25"/>
  <c r="AO38" i="25"/>
  <c r="AP38" i="25"/>
  <c r="AQ38" i="25"/>
  <c r="AR38" i="25"/>
  <c r="AS38" i="25"/>
  <c r="AT38" i="25"/>
  <c r="AU38" i="25"/>
  <c r="AV38" i="25"/>
  <c r="AW38" i="25"/>
  <c r="AX38" i="25"/>
  <c r="AY38" i="25"/>
  <c r="AZ38" i="25"/>
  <c r="BA38" i="25"/>
  <c r="BB38" i="25"/>
  <c r="BC38" i="25"/>
  <c r="BD38" i="25"/>
  <c r="BE38" i="25"/>
  <c r="I39" i="25"/>
  <c r="K39" i="25"/>
  <c r="L39" i="25"/>
  <c r="M39" i="25"/>
  <c r="N39" i="25"/>
  <c r="P39" i="25"/>
  <c r="Q39" i="25"/>
  <c r="R39" i="25"/>
  <c r="T39" i="25"/>
  <c r="U39" i="25"/>
  <c r="V39" i="25"/>
  <c r="Z39" i="25"/>
  <c r="AA39" i="25"/>
  <c r="AB39" i="25"/>
  <c r="AC39" i="25"/>
  <c r="AD39" i="25"/>
  <c r="AF39" i="25"/>
  <c r="AI39" i="25"/>
  <c r="AJ39" i="25"/>
  <c r="AK39" i="25"/>
  <c r="AN39" i="25"/>
  <c r="AP39" i="25"/>
  <c r="AQ39" i="25"/>
  <c r="AS39" i="25"/>
  <c r="AT39" i="25"/>
  <c r="AV39" i="25"/>
  <c r="AW39" i="25"/>
  <c r="AX39" i="25"/>
  <c r="AZ39" i="25"/>
  <c r="BA39" i="25"/>
  <c r="BB39" i="25"/>
  <c r="BC39" i="25"/>
  <c r="J40" i="25"/>
  <c r="K40" i="25"/>
  <c r="L40" i="25"/>
  <c r="M40" i="25"/>
  <c r="N40" i="25"/>
  <c r="Q40" i="25"/>
  <c r="R40" i="25"/>
  <c r="S40" i="25"/>
  <c r="T40" i="25"/>
  <c r="U40" i="25"/>
  <c r="V40" i="25"/>
  <c r="W40" i="25"/>
  <c r="X40" i="25"/>
  <c r="Y40" i="25"/>
  <c r="AA40" i="25"/>
  <c r="AD40" i="25"/>
  <c r="AE40" i="25"/>
  <c r="AF40" i="25"/>
  <c r="AG40" i="25"/>
  <c r="AJ40" i="25"/>
  <c r="AK40" i="25"/>
  <c r="AL40" i="25"/>
  <c r="AM40" i="25"/>
  <c r="AN40" i="25"/>
  <c r="AO40" i="25"/>
  <c r="AP40" i="25"/>
  <c r="AQ40" i="25"/>
  <c r="AR40" i="25"/>
  <c r="AV40" i="25"/>
  <c r="AW40" i="25"/>
  <c r="AX40" i="25"/>
  <c r="AY40" i="25"/>
  <c r="AZ40" i="25"/>
  <c r="BA40" i="25"/>
  <c r="BE40" i="25"/>
  <c r="I41" i="25"/>
  <c r="J41" i="25"/>
  <c r="K41" i="25"/>
  <c r="L41" i="25"/>
  <c r="N41" i="25"/>
  <c r="O41" i="25"/>
  <c r="P41" i="25"/>
  <c r="Q41" i="25"/>
  <c r="R41" i="25"/>
  <c r="S41" i="25"/>
  <c r="T41" i="25"/>
  <c r="U41" i="25"/>
  <c r="V41" i="25"/>
  <c r="W41" i="25"/>
  <c r="X41" i="25"/>
  <c r="Y41" i="25"/>
  <c r="Z41" i="25"/>
  <c r="AB41" i="25"/>
  <c r="AE41" i="25"/>
  <c r="AF41" i="25"/>
  <c r="AG41" i="25"/>
  <c r="AH41" i="25"/>
  <c r="AJ41" i="25"/>
  <c r="AK41" i="25"/>
  <c r="AL41" i="25"/>
  <c r="AM41" i="25"/>
  <c r="AO41" i="25"/>
  <c r="AP41" i="25"/>
  <c r="AQ41" i="25"/>
  <c r="AR41" i="25"/>
  <c r="AS41" i="25"/>
  <c r="AT41" i="25"/>
  <c r="AU41" i="25"/>
  <c r="AV41" i="25"/>
  <c r="AW41" i="25"/>
  <c r="AX41" i="25"/>
  <c r="AY41" i="25"/>
  <c r="AZ41" i="25"/>
  <c r="BA41" i="25"/>
  <c r="BB41" i="25"/>
  <c r="BD41" i="25"/>
  <c r="I42" i="25"/>
  <c r="J42" i="25"/>
  <c r="K42" i="25"/>
  <c r="L42" i="25"/>
  <c r="M42" i="25"/>
  <c r="N42" i="25"/>
  <c r="O42" i="25"/>
  <c r="P42" i="25"/>
  <c r="Q42" i="25"/>
  <c r="R42" i="25"/>
  <c r="S42" i="25"/>
  <c r="T42" i="25"/>
  <c r="U42" i="25"/>
  <c r="V42" i="25"/>
  <c r="W42" i="25"/>
  <c r="X42" i="25"/>
  <c r="Y42" i="25"/>
  <c r="Z42" i="25"/>
  <c r="AA42" i="25"/>
  <c r="AB42" i="25"/>
  <c r="AC42" i="25"/>
  <c r="AD42" i="25"/>
  <c r="AE42" i="25"/>
  <c r="AF42" i="25"/>
  <c r="AG42" i="25"/>
  <c r="AH42" i="25"/>
  <c r="AI42" i="25"/>
  <c r="AJ42" i="25"/>
  <c r="AK42" i="25"/>
  <c r="AL42" i="25"/>
  <c r="AM42" i="25"/>
  <c r="AN42" i="25"/>
  <c r="AO42" i="25"/>
  <c r="AP42" i="25"/>
  <c r="AQ42" i="25"/>
  <c r="AR42" i="25"/>
  <c r="AS42" i="25"/>
  <c r="AT42" i="25"/>
  <c r="AU42" i="25"/>
  <c r="AV42" i="25"/>
  <c r="AW42" i="25"/>
  <c r="AX42" i="25"/>
  <c r="AY42" i="25"/>
  <c r="AZ42" i="25"/>
  <c r="BA42" i="25"/>
  <c r="BB42" i="25"/>
  <c r="BC42" i="25"/>
  <c r="BD42" i="25"/>
  <c r="BE42" i="25"/>
  <c r="I43" i="25"/>
  <c r="J43" i="25"/>
  <c r="K43" i="25"/>
  <c r="L43" i="25"/>
  <c r="M43" i="25"/>
  <c r="N43" i="25"/>
  <c r="O43" i="25"/>
  <c r="P43" i="25"/>
  <c r="Q43" i="25"/>
  <c r="R43" i="25"/>
  <c r="S43" i="25"/>
  <c r="T43" i="25"/>
  <c r="U43" i="25"/>
  <c r="V43" i="25"/>
  <c r="W43" i="25"/>
  <c r="X43" i="25"/>
  <c r="Y43" i="25"/>
  <c r="Z43" i="25"/>
  <c r="AA43" i="25"/>
  <c r="AB43" i="25"/>
  <c r="AC43" i="25"/>
  <c r="AD43" i="25"/>
  <c r="AE43" i="25"/>
  <c r="AF43" i="25"/>
  <c r="AG43" i="25"/>
  <c r="AH43" i="25"/>
  <c r="AI43" i="25"/>
  <c r="AJ43" i="25"/>
  <c r="AK43" i="25"/>
  <c r="AL43" i="25"/>
  <c r="AM43" i="25"/>
  <c r="AN43" i="25"/>
  <c r="AO43" i="25"/>
  <c r="AP43" i="25"/>
  <c r="AQ43" i="25"/>
  <c r="AR43" i="25"/>
  <c r="AS43" i="25"/>
  <c r="AT43" i="25"/>
  <c r="AU43" i="25"/>
  <c r="AV43" i="25"/>
  <c r="AW43" i="25"/>
  <c r="AX43" i="25"/>
  <c r="AY43" i="25"/>
  <c r="AZ43" i="25"/>
  <c r="BA43" i="25"/>
  <c r="BB43" i="25"/>
  <c r="BC43" i="25"/>
  <c r="BD43" i="25"/>
  <c r="BE43" i="25"/>
  <c r="L44" i="25"/>
  <c r="N44" i="25"/>
  <c r="P44" i="25"/>
  <c r="T44" i="25"/>
  <c r="U44" i="25"/>
  <c r="X44" i="25"/>
  <c r="Y44" i="25"/>
  <c r="AA44" i="25"/>
  <c r="AB44" i="25"/>
  <c r="AE44" i="25"/>
  <c r="AF44" i="25"/>
  <c r="AG44" i="25"/>
  <c r="AH44" i="25"/>
  <c r="AK44" i="25"/>
  <c r="AN44" i="25"/>
  <c r="AO44" i="25"/>
  <c r="AP44" i="25"/>
  <c r="AQ44" i="25"/>
  <c r="AS44" i="25"/>
  <c r="AT44" i="25"/>
  <c r="AU44" i="25"/>
  <c r="AV44" i="25"/>
  <c r="AW44" i="25"/>
  <c r="AX44" i="25"/>
  <c r="AZ44" i="25"/>
  <c r="BA44" i="25"/>
  <c r="BC44" i="25"/>
  <c r="BD44" i="25"/>
  <c r="I45" i="25"/>
  <c r="J45" i="25"/>
  <c r="K45" i="25"/>
  <c r="L45" i="25"/>
  <c r="M45" i="25"/>
  <c r="N45" i="25"/>
  <c r="O45" i="25"/>
  <c r="P45" i="25"/>
  <c r="Q45" i="25"/>
  <c r="R45" i="25"/>
  <c r="S45" i="25"/>
  <c r="T45" i="25"/>
  <c r="U45" i="25"/>
  <c r="V45" i="25"/>
  <c r="W45" i="25"/>
  <c r="X45" i="25"/>
  <c r="Y45" i="25"/>
  <c r="Z45" i="25"/>
  <c r="AA45" i="25"/>
  <c r="AB45" i="25"/>
  <c r="AC45" i="25"/>
  <c r="AD45" i="25"/>
  <c r="AF45" i="25"/>
  <c r="AG45" i="25"/>
  <c r="AH45" i="25"/>
  <c r="AI45" i="25"/>
  <c r="AJ45" i="25"/>
  <c r="AK45" i="25"/>
  <c r="AL45" i="25"/>
  <c r="AM45" i="25"/>
  <c r="AO45" i="25"/>
  <c r="AP45" i="25"/>
  <c r="AQ45" i="25"/>
  <c r="AR45" i="25"/>
  <c r="AS45" i="25"/>
  <c r="AT45" i="25"/>
  <c r="AU45" i="25"/>
  <c r="AV45" i="25"/>
  <c r="AY45" i="25"/>
  <c r="AZ45" i="25"/>
  <c r="BA45" i="25"/>
  <c r="BB45" i="25"/>
  <c r="BC45" i="25"/>
  <c r="BD45" i="25"/>
  <c r="BE45" i="25"/>
  <c r="I46" i="25"/>
  <c r="J46" i="25"/>
  <c r="K46" i="25"/>
  <c r="L46" i="25"/>
  <c r="M46" i="25"/>
  <c r="N46" i="25"/>
  <c r="P46" i="25"/>
  <c r="Q46" i="25"/>
  <c r="R46" i="25"/>
  <c r="S46" i="25"/>
  <c r="T46" i="25"/>
  <c r="U46" i="25"/>
  <c r="V46" i="25"/>
  <c r="Y46" i="25"/>
  <c r="Z46" i="25"/>
  <c r="AC46" i="25"/>
  <c r="AD46" i="25"/>
  <c r="AE46" i="25"/>
  <c r="AF46" i="25"/>
  <c r="AG46" i="25"/>
  <c r="AH46" i="25"/>
  <c r="AI46" i="25"/>
  <c r="AJ46" i="25"/>
  <c r="AK46" i="25"/>
  <c r="AL46" i="25"/>
  <c r="AM46" i="25"/>
  <c r="AO46" i="25"/>
  <c r="AP46" i="25"/>
  <c r="AR46" i="25"/>
  <c r="AS46" i="25"/>
  <c r="AT46" i="25"/>
  <c r="AV46" i="25"/>
  <c r="AW46" i="25"/>
  <c r="AX46" i="25"/>
  <c r="AY46" i="25"/>
  <c r="AZ46" i="25"/>
  <c r="BA46" i="25"/>
  <c r="BB46" i="25"/>
  <c r="BE46" i="25"/>
  <c r="I47" i="25"/>
  <c r="J47" i="25"/>
  <c r="K47" i="25"/>
  <c r="L47" i="25"/>
  <c r="M47" i="25"/>
  <c r="N47" i="25"/>
  <c r="O47" i="25"/>
  <c r="P47" i="25"/>
  <c r="Q47" i="25"/>
  <c r="R47" i="25"/>
  <c r="S47" i="25"/>
  <c r="T47" i="25"/>
  <c r="U47" i="25"/>
  <c r="V47" i="25"/>
  <c r="W47" i="25"/>
  <c r="X47" i="25"/>
  <c r="Y47" i="25"/>
  <c r="Z47" i="25"/>
  <c r="AA47" i="25"/>
  <c r="AB47" i="25"/>
  <c r="AC47" i="25"/>
  <c r="AD47" i="25"/>
  <c r="AE47" i="25"/>
  <c r="AF47" i="25"/>
  <c r="AH47" i="25"/>
  <c r="AI47" i="25"/>
  <c r="AJ47" i="25"/>
  <c r="AK47" i="25"/>
  <c r="AL47" i="25"/>
  <c r="AM47" i="25"/>
  <c r="AN47" i="25"/>
  <c r="AQ47" i="25"/>
  <c r="AR47" i="25"/>
  <c r="AS47" i="25"/>
  <c r="AT47" i="25"/>
  <c r="AU47" i="25"/>
  <c r="AV47" i="25"/>
  <c r="AW47" i="25"/>
  <c r="AX47" i="25"/>
  <c r="AY47" i="25"/>
  <c r="BA47" i="25"/>
  <c r="BB47" i="25"/>
  <c r="BC47" i="25"/>
  <c r="BD47" i="25"/>
  <c r="BE47" i="25"/>
  <c r="I48" i="25"/>
  <c r="K48" i="25"/>
  <c r="M48" i="25"/>
  <c r="O48" i="25"/>
  <c r="Q48" i="25"/>
  <c r="R48" i="25"/>
  <c r="S48" i="25"/>
  <c r="T48" i="25"/>
  <c r="U48" i="25"/>
  <c r="V48" i="25"/>
  <c r="W48" i="25"/>
  <c r="X48" i="25"/>
  <c r="Z48" i="25"/>
  <c r="AA48" i="25"/>
  <c r="AB48" i="25"/>
  <c r="AC48" i="25"/>
  <c r="AD48" i="25"/>
  <c r="AE48" i="25"/>
  <c r="AF48" i="25"/>
  <c r="AG48" i="25"/>
  <c r="AH48" i="25"/>
  <c r="AI48" i="25"/>
  <c r="AJ48" i="25"/>
  <c r="AK48" i="25"/>
  <c r="AL48" i="25"/>
  <c r="AM48" i="25"/>
  <c r="AN48" i="25"/>
  <c r="AO48" i="25"/>
  <c r="AP48" i="25"/>
  <c r="AQ48" i="25"/>
  <c r="AR48" i="25"/>
  <c r="AT48" i="25"/>
  <c r="AU48" i="25"/>
  <c r="AV48" i="25"/>
  <c r="AW48" i="25"/>
  <c r="AX48" i="25"/>
  <c r="AZ48" i="25"/>
  <c r="BA48" i="25"/>
  <c r="BB48" i="25"/>
  <c r="BC48" i="25"/>
  <c r="BD48" i="25"/>
  <c r="BE48" i="25"/>
  <c r="I49" i="25"/>
  <c r="J49" i="25"/>
  <c r="K49" i="25"/>
  <c r="L49" i="25"/>
  <c r="M49" i="25"/>
  <c r="N49" i="25"/>
  <c r="O49" i="25"/>
  <c r="P49" i="25"/>
  <c r="Q49" i="25"/>
  <c r="R49" i="25"/>
  <c r="S49" i="25"/>
  <c r="V49" i="25"/>
  <c r="W49" i="25"/>
  <c r="X49" i="25"/>
  <c r="Y49" i="25"/>
  <c r="Z49" i="25"/>
  <c r="AA49" i="25"/>
  <c r="AB49" i="25"/>
  <c r="AC49" i="25"/>
  <c r="AD49" i="25"/>
  <c r="AE49" i="25"/>
  <c r="AG49" i="25"/>
  <c r="AI49" i="25"/>
  <c r="AJ49" i="25"/>
  <c r="AL49" i="25"/>
  <c r="AM49" i="25"/>
  <c r="AN49" i="25"/>
  <c r="AO49" i="25"/>
  <c r="AQ49" i="25"/>
  <c r="AR49" i="25"/>
  <c r="AS49" i="25"/>
  <c r="AU49" i="25"/>
  <c r="AW49" i="25"/>
  <c r="AX49" i="25"/>
  <c r="AY49" i="25"/>
  <c r="AZ49" i="25"/>
  <c r="BB49" i="25"/>
  <c r="BC49" i="25"/>
  <c r="BD49" i="25"/>
  <c r="BE49" i="25"/>
  <c r="F7" i="25"/>
  <c r="H7" i="25"/>
  <c r="F8" i="25"/>
  <c r="G8" i="25"/>
  <c r="H8" i="25"/>
  <c r="F9" i="25"/>
  <c r="G9" i="25"/>
  <c r="H9" i="25"/>
  <c r="F10" i="25"/>
  <c r="G10" i="25"/>
  <c r="H10" i="25"/>
  <c r="G11" i="25"/>
  <c r="F12" i="25"/>
  <c r="G12" i="25"/>
  <c r="H12" i="25"/>
  <c r="F13" i="25"/>
  <c r="G13" i="25"/>
  <c r="H13" i="25"/>
  <c r="F14" i="25"/>
  <c r="G14" i="25"/>
  <c r="H14" i="25"/>
  <c r="G15" i="25"/>
  <c r="F16" i="25"/>
  <c r="H16" i="25"/>
  <c r="F17" i="25"/>
  <c r="G17" i="25"/>
  <c r="F18" i="25"/>
  <c r="G18" i="25"/>
  <c r="H18" i="25"/>
  <c r="H19" i="25"/>
  <c r="H20" i="25"/>
  <c r="G21" i="25"/>
  <c r="H21" i="25"/>
  <c r="F22" i="25"/>
  <c r="G22" i="25"/>
  <c r="F23" i="25"/>
  <c r="G23" i="25"/>
  <c r="F24" i="25"/>
  <c r="G24" i="25"/>
  <c r="H24" i="25"/>
  <c r="F25" i="25"/>
  <c r="G25" i="25"/>
  <c r="H25" i="25"/>
  <c r="F27" i="25"/>
  <c r="H27" i="25"/>
  <c r="F28" i="25"/>
  <c r="G28" i="25"/>
  <c r="H28" i="25"/>
  <c r="F29" i="25"/>
  <c r="G29" i="25"/>
  <c r="H29" i="25"/>
  <c r="G30" i="25"/>
  <c r="H30" i="25"/>
  <c r="F31" i="25"/>
  <c r="G31" i="25"/>
  <c r="H31" i="25"/>
  <c r="F32" i="25"/>
  <c r="G32" i="25"/>
  <c r="F33" i="25"/>
  <c r="G33" i="25"/>
  <c r="H33" i="25"/>
  <c r="F34" i="25"/>
  <c r="H34" i="25"/>
  <c r="G35" i="25"/>
  <c r="H35" i="25"/>
  <c r="F36" i="25"/>
  <c r="G36" i="25"/>
  <c r="H36" i="25"/>
  <c r="F37" i="25"/>
  <c r="G37" i="25"/>
  <c r="F38" i="25"/>
  <c r="G38" i="25"/>
  <c r="H38" i="25"/>
  <c r="F40" i="25"/>
  <c r="H40" i="25"/>
  <c r="F41" i="25"/>
  <c r="G41" i="25"/>
  <c r="F42" i="25"/>
  <c r="G42" i="25"/>
  <c r="H42" i="25"/>
  <c r="F43" i="25"/>
  <c r="G43" i="25"/>
  <c r="H43" i="25"/>
  <c r="F44" i="25"/>
  <c r="H44" i="25"/>
  <c r="G45" i="25"/>
  <c r="H45" i="25"/>
  <c r="F46" i="25"/>
  <c r="G46" i="25"/>
  <c r="F47" i="25"/>
  <c r="G47" i="25"/>
  <c r="H47" i="25"/>
  <c r="F48" i="25"/>
  <c r="G48" i="25"/>
  <c r="H48" i="25"/>
  <c r="F49" i="25"/>
  <c r="G49" i="25"/>
  <c r="H49" i="25"/>
  <c r="E49" i="25"/>
  <c r="E48" i="25"/>
  <c r="E47" i="25"/>
  <c r="E46" i="25"/>
  <c r="E45" i="25"/>
  <c r="E43" i="25"/>
  <c r="E42" i="25"/>
  <c r="E41" i="25"/>
  <c r="E39" i="25"/>
  <c r="E38" i="25"/>
  <c r="E37" i="25"/>
  <c r="E35" i="25"/>
  <c r="E33" i="25"/>
  <c r="E32" i="25"/>
  <c r="E31" i="25"/>
  <c r="E30" i="25"/>
  <c r="E29" i="25"/>
  <c r="E27" i="25"/>
  <c r="E25" i="25"/>
  <c r="E24" i="25"/>
  <c r="E23" i="25"/>
  <c r="E22" i="25"/>
  <c r="E19" i="25"/>
  <c r="E18" i="25"/>
  <c r="E17" i="25"/>
  <c r="E16" i="25"/>
  <c r="E15" i="25"/>
  <c r="E13" i="25"/>
  <c r="E12" i="25"/>
  <c r="E10" i="25"/>
  <c r="E9" i="25"/>
  <c r="BE60" i="14"/>
  <c r="BD60" i="14"/>
  <c r="BC60" i="14"/>
  <c r="BB60" i="14"/>
  <c r="BA60" i="14"/>
  <c r="AZ60" i="14"/>
  <c r="AY60" i="14"/>
  <c r="AX60" i="14"/>
  <c r="AW60" i="14"/>
  <c r="AV60" i="14"/>
  <c r="AU60" i="14"/>
  <c r="AT60" i="14"/>
  <c r="AS60" i="14"/>
  <c r="AR60" i="14"/>
  <c r="AQ60" i="14"/>
  <c r="AP60" i="14"/>
  <c r="AO60" i="14"/>
  <c r="AN60" i="14"/>
  <c r="AM60" i="14"/>
  <c r="AL60" i="14"/>
  <c r="AK60" i="14"/>
  <c r="AJ60" i="14"/>
  <c r="AI60" i="14"/>
  <c r="AH60" i="14"/>
  <c r="AG60" i="14"/>
  <c r="AF60" i="14"/>
  <c r="AE60" i="14"/>
  <c r="AD60" i="14"/>
  <c r="AC60" i="14"/>
  <c r="AB60" i="14"/>
  <c r="AA60" i="14"/>
  <c r="Z60" i="14"/>
  <c r="Y60" i="14"/>
  <c r="X60" i="14"/>
  <c r="W60" i="14"/>
  <c r="V60" i="14"/>
  <c r="U60" i="14"/>
  <c r="T60" i="14"/>
  <c r="S60" i="14"/>
  <c r="R60" i="14"/>
  <c r="Q60" i="14"/>
  <c r="P60" i="14"/>
  <c r="O60" i="14"/>
  <c r="N60" i="14"/>
  <c r="M60" i="14"/>
  <c r="L60" i="14"/>
  <c r="K60" i="14"/>
  <c r="J60" i="14"/>
  <c r="I60" i="14"/>
  <c r="H60" i="14"/>
  <c r="G60" i="14"/>
  <c r="F60" i="14"/>
  <c r="E60" i="14"/>
  <c r="BG10" i="14"/>
  <c r="BG9" i="14"/>
  <c r="BH9" i="14" s="1"/>
  <c r="BG8" i="14"/>
  <c r="BG7" i="14"/>
  <c r="BK7" i="14" s="1"/>
  <c r="BG6" i="14"/>
  <c r="BH10" i="14" l="1"/>
  <c r="O12" i="39" s="1"/>
  <c r="BK10" i="14"/>
  <c r="BH8" i="14"/>
  <c r="BK8" i="14"/>
  <c r="BK6" i="14"/>
  <c r="BG60" i="14"/>
  <c r="BH7" i="14"/>
  <c r="I16" i="40"/>
  <c r="H16" i="40"/>
  <c r="G16" i="40"/>
  <c r="I14" i="40"/>
  <c r="H14" i="40"/>
  <c r="G14" i="40"/>
  <c r="I12" i="40"/>
  <c r="H12" i="40"/>
  <c r="G12" i="40"/>
  <c r="I10" i="40"/>
  <c r="H10" i="40"/>
  <c r="G10" i="40"/>
  <c r="I8" i="40"/>
  <c r="H8" i="40"/>
  <c r="G8" i="40"/>
  <c r="E16" i="40"/>
  <c r="D16" i="40"/>
  <c r="C16" i="40"/>
  <c r="E14" i="40"/>
  <c r="D14" i="40"/>
  <c r="C14" i="40"/>
  <c r="E12" i="40"/>
  <c r="D12" i="40"/>
  <c r="C12" i="40"/>
  <c r="E10" i="40"/>
  <c r="D10" i="40"/>
  <c r="C10" i="40"/>
  <c r="E8" i="40"/>
  <c r="D8" i="40"/>
  <c r="C8" i="40"/>
  <c r="F4" i="40"/>
  <c r="I64" i="32" l="1"/>
  <c r="L64" i="32"/>
  <c r="O7" i="32"/>
  <c r="P7" i="32"/>
  <c r="Q7" i="32"/>
  <c r="R7" i="32"/>
  <c r="S7" i="32"/>
  <c r="T7" i="32"/>
  <c r="U7" i="32"/>
  <c r="V7" i="32"/>
  <c r="W7" i="32"/>
  <c r="X7" i="32"/>
  <c r="Y7" i="32"/>
  <c r="O8" i="32"/>
  <c r="P8" i="32"/>
  <c r="Q8" i="32"/>
  <c r="R8" i="32"/>
  <c r="S8" i="32"/>
  <c r="T8" i="32"/>
  <c r="U8" i="32"/>
  <c r="V8" i="32"/>
  <c r="W8" i="32"/>
  <c r="X8" i="32"/>
  <c r="Y8" i="32"/>
  <c r="O9" i="32"/>
  <c r="P9" i="32"/>
  <c r="Q9" i="32"/>
  <c r="R9" i="32"/>
  <c r="S9" i="32"/>
  <c r="T9" i="32"/>
  <c r="U9" i="32"/>
  <c r="V9" i="32"/>
  <c r="W9" i="32"/>
  <c r="X9" i="32"/>
  <c r="Y9" i="32"/>
  <c r="O10" i="32"/>
  <c r="P10" i="32"/>
  <c r="Q10" i="32"/>
  <c r="R10" i="32"/>
  <c r="S10" i="32"/>
  <c r="T10" i="32"/>
  <c r="U10" i="32"/>
  <c r="V10" i="32"/>
  <c r="W10" i="32"/>
  <c r="X10" i="32"/>
  <c r="Y10" i="32"/>
  <c r="O11" i="32"/>
  <c r="P11" i="32"/>
  <c r="Q11" i="32"/>
  <c r="R11" i="32"/>
  <c r="S11" i="32"/>
  <c r="T11" i="32"/>
  <c r="U11" i="32"/>
  <c r="V11" i="32"/>
  <c r="W11" i="32"/>
  <c r="X11" i="32"/>
  <c r="Y11" i="32"/>
  <c r="O12" i="32"/>
  <c r="P12" i="32"/>
  <c r="Q12" i="32"/>
  <c r="R12" i="32"/>
  <c r="S12" i="32"/>
  <c r="T12" i="32"/>
  <c r="U12" i="32"/>
  <c r="V12" i="32"/>
  <c r="W12" i="32"/>
  <c r="X12" i="32"/>
  <c r="Y12" i="32"/>
  <c r="O13" i="32"/>
  <c r="P13" i="32"/>
  <c r="Q13" i="32"/>
  <c r="R13" i="32"/>
  <c r="S13" i="32"/>
  <c r="T13" i="32"/>
  <c r="U13" i="32"/>
  <c r="V13" i="32"/>
  <c r="W13" i="32"/>
  <c r="X13" i="32"/>
  <c r="Y13" i="32"/>
  <c r="O14" i="32"/>
  <c r="P14" i="32"/>
  <c r="Q14" i="32"/>
  <c r="R14" i="32"/>
  <c r="S14" i="32"/>
  <c r="T14" i="32"/>
  <c r="U14" i="32"/>
  <c r="V14" i="32"/>
  <c r="W14" i="32"/>
  <c r="X14" i="32"/>
  <c r="Y14" i="32"/>
  <c r="O15" i="32"/>
  <c r="P15" i="32"/>
  <c r="Q15" i="32"/>
  <c r="R15" i="32"/>
  <c r="S15" i="32"/>
  <c r="T15" i="32"/>
  <c r="U15" i="32"/>
  <c r="V15" i="32"/>
  <c r="W15" i="32"/>
  <c r="X15" i="32"/>
  <c r="Y15" i="32"/>
  <c r="O16" i="32"/>
  <c r="P16" i="32"/>
  <c r="Q16" i="32"/>
  <c r="R16" i="32"/>
  <c r="S16" i="32"/>
  <c r="T16" i="32"/>
  <c r="U16" i="32"/>
  <c r="V16" i="32"/>
  <c r="W16" i="32"/>
  <c r="X16" i="32"/>
  <c r="Y16" i="32"/>
  <c r="O17" i="32"/>
  <c r="P17" i="32"/>
  <c r="Q17" i="32"/>
  <c r="R17" i="32"/>
  <c r="S17" i="32"/>
  <c r="T17" i="32"/>
  <c r="U17" i="32"/>
  <c r="V17" i="32"/>
  <c r="W17" i="32"/>
  <c r="X17" i="32"/>
  <c r="Y17" i="32"/>
  <c r="O18" i="32"/>
  <c r="P18" i="32"/>
  <c r="Q18" i="32"/>
  <c r="R18" i="32"/>
  <c r="S18" i="32"/>
  <c r="T18" i="32"/>
  <c r="U18" i="32"/>
  <c r="V18" i="32"/>
  <c r="W18" i="32"/>
  <c r="X18" i="32"/>
  <c r="Y18" i="32"/>
  <c r="O19" i="32"/>
  <c r="P19" i="32"/>
  <c r="Q19" i="32"/>
  <c r="R19" i="32"/>
  <c r="S19" i="32"/>
  <c r="T19" i="32"/>
  <c r="U19" i="32"/>
  <c r="V19" i="32"/>
  <c r="W19" i="32"/>
  <c r="X19" i="32"/>
  <c r="Y19" i="32"/>
  <c r="O20" i="32"/>
  <c r="P20" i="32"/>
  <c r="Q20" i="32"/>
  <c r="R20" i="32"/>
  <c r="S20" i="32"/>
  <c r="T20" i="32"/>
  <c r="U20" i="32"/>
  <c r="V20" i="32"/>
  <c r="W20" i="32"/>
  <c r="X20" i="32"/>
  <c r="Y20" i="32"/>
  <c r="O21" i="32"/>
  <c r="P21" i="32"/>
  <c r="Q21" i="32"/>
  <c r="R21" i="32"/>
  <c r="S21" i="32"/>
  <c r="T21" i="32"/>
  <c r="U21" i="32"/>
  <c r="V21" i="32"/>
  <c r="W21" i="32"/>
  <c r="X21" i="32"/>
  <c r="Y21" i="32"/>
  <c r="O22" i="32"/>
  <c r="P22" i="32"/>
  <c r="Q22" i="32"/>
  <c r="R22" i="32"/>
  <c r="S22" i="32"/>
  <c r="T22" i="32"/>
  <c r="U22" i="32"/>
  <c r="V22" i="32"/>
  <c r="W22" i="32"/>
  <c r="X22" i="32"/>
  <c r="Y22" i="32"/>
  <c r="O23" i="32"/>
  <c r="P23" i="32"/>
  <c r="Q23" i="32"/>
  <c r="R23" i="32"/>
  <c r="S23" i="32"/>
  <c r="T23" i="32"/>
  <c r="U23" i="32"/>
  <c r="V23" i="32"/>
  <c r="W23" i="32"/>
  <c r="X23" i="32"/>
  <c r="Y23" i="32"/>
  <c r="O24" i="32"/>
  <c r="P24" i="32"/>
  <c r="Q24" i="32"/>
  <c r="R24" i="32"/>
  <c r="S24" i="32"/>
  <c r="T24" i="32"/>
  <c r="U24" i="32"/>
  <c r="V24" i="32"/>
  <c r="W24" i="32"/>
  <c r="X24" i="32"/>
  <c r="Y24" i="32"/>
  <c r="O25" i="32"/>
  <c r="P25" i="32"/>
  <c r="Q25" i="32"/>
  <c r="R25" i="32"/>
  <c r="S25" i="32"/>
  <c r="T25" i="32"/>
  <c r="U25" i="32"/>
  <c r="V25" i="32"/>
  <c r="W25" i="32"/>
  <c r="X25" i="32"/>
  <c r="Y25" i="32"/>
  <c r="O26" i="32"/>
  <c r="P26" i="32"/>
  <c r="Q26" i="32"/>
  <c r="R26" i="32"/>
  <c r="S26" i="32"/>
  <c r="T26" i="32"/>
  <c r="U26" i="32"/>
  <c r="V26" i="32"/>
  <c r="W26" i="32"/>
  <c r="X26" i="32"/>
  <c r="Y26" i="32"/>
  <c r="O27" i="32"/>
  <c r="P27" i="32"/>
  <c r="Q27" i="32"/>
  <c r="R27" i="32"/>
  <c r="S27" i="32"/>
  <c r="T27" i="32"/>
  <c r="U27" i="32"/>
  <c r="V27" i="32"/>
  <c r="W27" i="32"/>
  <c r="X27" i="32"/>
  <c r="Y27" i="32"/>
  <c r="O28" i="32"/>
  <c r="P28" i="32"/>
  <c r="Q28" i="32"/>
  <c r="R28" i="32"/>
  <c r="S28" i="32"/>
  <c r="T28" i="32"/>
  <c r="U28" i="32"/>
  <c r="V28" i="32"/>
  <c r="W28" i="32"/>
  <c r="X28" i="32"/>
  <c r="Y28" i="32"/>
  <c r="O29" i="32"/>
  <c r="P29" i="32"/>
  <c r="Q29" i="32"/>
  <c r="R29" i="32"/>
  <c r="S29" i="32"/>
  <c r="T29" i="32"/>
  <c r="U29" i="32"/>
  <c r="V29" i="32"/>
  <c r="W29" i="32"/>
  <c r="X29" i="32"/>
  <c r="Y29" i="32"/>
  <c r="O30" i="32"/>
  <c r="P30" i="32"/>
  <c r="Q30" i="32"/>
  <c r="R30" i="32"/>
  <c r="S30" i="32"/>
  <c r="T30" i="32"/>
  <c r="U30" i="32"/>
  <c r="V30" i="32"/>
  <c r="W30" i="32"/>
  <c r="X30" i="32"/>
  <c r="Y30" i="32"/>
  <c r="O31" i="32"/>
  <c r="P31" i="32"/>
  <c r="Q31" i="32"/>
  <c r="R31" i="32"/>
  <c r="S31" i="32"/>
  <c r="T31" i="32"/>
  <c r="U31" i="32"/>
  <c r="V31" i="32"/>
  <c r="W31" i="32"/>
  <c r="X31" i="32"/>
  <c r="Y31" i="32"/>
  <c r="O32" i="32"/>
  <c r="P32" i="32"/>
  <c r="Q32" i="32"/>
  <c r="R32" i="32"/>
  <c r="S32" i="32"/>
  <c r="T32" i="32"/>
  <c r="U32" i="32"/>
  <c r="V32" i="32"/>
  <c r="W32" i="32"/>
  <c r="X32" i="32"/>
  <c r="Y32" i="32"/>
  <c r="O33" i="32"/>
  <c r="P33" i="32"/>
  <c r="Q33" i="32"/>
  <c r="R33" i="32"/>
  <c r="S33" i="32"/>
  <c r="T33" i="32"/>
  <c r="U33" i="32"/>
  <c r="V33" i="32"/>
  <c r="W33" i="32"/>
  <c r="X33" i="32"/>
  <c r="Y33" i="32"/>
  <c r="O34" i="32"/>
  <c r="P34" i="32"/>
  <c r="Q34" i="32"/>
  <c r="R34" i="32"/>
  <c r="S34" i="32"/>
  <c r="T34" i="32"/>
  <c r="U34" i="32"/>
  <c r="V34" i="32"/>
  <c r="W34" i="32"/>
  <c r="X34" i="32"/>
  <c r="Y34" i="32"/>
  <c r="O35" i="32"/>
  <c r="P35" i="32"/>
  <c r="Q35" i="32"/>
  <c r="R35" i="32"/>
  <c r="S35" i="32"/>
  <c r="T35" i="32"/>
  <c r="U35" i="32"/>
  <c r="V35" i="32"/>
  <c r="W35" i="32"/>
  <c r="X35" i="32"/>
  <c r="Y35" i="32"/>
  <c r="O36" i="32"/>
  <c r="P36" i="32"/>
  <c r="Q36" i="32"/>
  <c r="R36" i="32"/>
  <c r="S36" i="32"/>
  <c r="T36" i="32"/>
  <c r="U36" i="32"/>
  <c r="V36" i="32"/>
  <c r="W36" i="32"/>
  <c r="X36" i="32"/>
  <c r="Y36" i="32"/>
  <c r="O37" i="32"/>
  <c r="P37" i="32"/>
  <c r="Q37" i="32"/>
  <c r="R37" i="32"/>
  <c r="S37" i="32"/>
  <c r="T37" i="32"/>
  <c r="U37" i="32"/>
  <c r="V37" i="32"/>
  <c r="W37" i="32"/>
  <c r="X37" i="32"/>
  <c r="Y37" i="32"/>
  <c r="O38" i="32"/>
  <c r="P38" i="32"/>
  <c r="Q38" i="32"/>
  <c r="R38" i="32"/>
  <c r="S38" i="32"/>
  <c r="T38" i="32"/>
  <c r="U38" i="32"/>
  <c r="V38" i="32"/>
  <c r="W38" i="32"/>
  <c r="X38" i="32"/>
  <c r="Y38" i="32"/>
  <c r="O39" i="32"/>
  <c r="P39" i="32"/>
  <c r="Q39" i="32"/>
  <c r="R39" i="32"/>
  <c r="S39" i="32"/>
  <c r="T39" i="32"/>
  <c r="U39" i="32"/>
  <c r="V39" i="32"/>
  <c r="W39" i="32"/>
  <c r="X39" i="32"/>
  <c r="Y39" i="32"/>
  <c r="O40" i="32"/>
  <c r="P40" i="32"/>
  <c r="Q40" i="32"/>
  <c r="R40" i="32"/>
  <c r="S40" i="32"/>
  <c r="T40" i="32"/>
  <c r="U40" i="32"/>
  <c r="V40" i="32"/>
  <c r="W40" i="32"/>
  <c r="X40" i="32"/>
  <c r="Y40" i="32"/>
  <c r="O41" i="32"/>
  <c r="P41" i="32"/>
  <c r="Q41" i="32"/>
  <c r="R41" i="32"/>
  <c r="S41" i="32"/>
  <c r="T41" i="32"/>
  <c r="U41" i="32"/>
  <c r="V41" i="32"/>
  <c r="W41" i="32"/>
  <c r="X41" i="32"/>
  <c r="Y41" i="32"/>
  <c r="O42" i="32"/>
  <c r="P42" i="32"/>
  <c r="Q42" i="32"/>
  <c r="R42" i="32"/>
  <c r="S42" i="32"/>
  <c r="T42" i="32"/>
  <c r="U42" i="32"/>
  <c r="V42" i="32"/>
  <c r="W42" i="32"/>
  <c r="X42" i="32"/>
  <c r="Y42" i="32"/>
  <c r="O43" i="32"/>
  <c r="P43" i="32"/>
  <c r="Q43" i="32"/>
  <c r="R43" i="32"/>
  <c r="S43" i="32"/>
  <c r="T43" i="32"/>
  <c r="U43" i="32"/>
  <c r="V43" i="32"/>
  <c r="W43" i="32"/>
  <c r="X43" i="32"/>
  <c r="Y43" i="32"/>
  <c r="O44" i="32"/>
  <c r="P44" i="32"/>
  <c r="Q44" i="32"/>
  <c r="R44" i="32"/>
  <c r="S44" i="32"/>
  <c r="T44" i="32"/>
  <c r="U44" i="32"/>
  <c r="V44" i="32"/>
  <c r="W44" i="32"/>
  <c r="X44" i="32"/>
  <c r="Y44" i="32"/>
  <c r="O45" i="32"/>
  <c r="P45" i="32"/>
  <c r="Q45" i="32"/>
  <c r="R45" i="32"/>
  <c r="S45" i="32"/>
  <c r="T45" i="32"/>
  <c r="U45" i="32"/>
  <c r="V45" i="32"/>
  <c r="W45" i="32"/>
  <c r="X45" i="32"/>
  <c r="Y45" i="32"/>
  <c r="O46" i="32"/>
  <c r="P46" i="32"/>
  <c r="Q46" i="32"/>
  <c r="R46" i="32"/>
  <c r="S46" i="32"/>
  <c r="T46" i="32"/>
  <c r="U46" i="32"/>
  <c r="V46" i="32"/>
  <c r="W46" i="32"/>
  <c r="X46" i="32"/>
  <c r="Y46" i="32"/>
  <c r="O47" i="32"/>
  <c r="P47" i="32"/>
  <c r="Q47" i="32"/>
  <c r="R47" i="32"/>
  <c r="S47" i="32"/>
  <c r="T47" i="32"/>
  <c r="U47" i="32"/>
  <c r="V47" i="32"/>
  <c r="W47" i="32"/>
  <c r="X47" i="32"/>
  <c r="Y47" i="32"/>
  <c r="O48" i="32"/>
  <c r="P48" i="32"/>
  <c r="Q48" i="32"/>
  <c r="R48" i="32"/>
  <c r="S48" i="32"/>
  <c r="T48" i="32"/>
  <c r="U48" i="32"/>
  <c r="V48" i="32"/>
  <c r="W48" i="32"/>
  <c r="X48" i="32"/>
  <c r="Y48" i="32"/>
  <c r="O49" i="32"/>
  <c r="P49" i="32"/>
  <c r="Q49" i="32"/>
  <c r="R49" i="32"/>
  <c r="S49" i="32"/>
  <c r="T49" i="32"/>
  <c r="U49" i="32"/>
  <c r="V49" i="32"/>
  <c r="W49" i="32"/>
  <c r="X49" i="32"/>
  <c r="Y49" i="32"/>
  <c r="O50" i="32"/>
  <c r="P50" i="32"/>
  <c r="Q50" i="32"/>
  <c r="R50" i="32"/>
  <c r="S50" i="32"/>
  <c r="T50" i="32"/>
  <c r="U50" i="32"/>
  <c r="V50" i="32"/>
  <c r="W50" i="32"/>
  <c r="X50" i="32"/>
  <c r="Y50" i="32"/>
  <c r="O51" i="32"/>
  <c r="P51" i="32"/>
  <c r="Q51" i="32"/>
  <c r="R51" i="32"/>
  <c r="S51" i="32"/>
  <c r="T51" i="32"/>
  <c r="U51" i="32"/>
  <c r="V51" i="32"/>
  <c r="W51" i="32"/>
  <c r="X51" i="32"/>
  <c r="Y51" i="32"/>
  <c r="O52" i="32"/>
  <c r="P52" i="32"/>
  <c r="Q52" i="32"/>
  <c r="R52" i="32"/>
  <c r="S52" i="32"/>
  <c r="T52" i="32"/>
  <c r="U52" i="32"/>
  <c r="V52" i="32"/>
  <c r="W52" i="32"/>
  <c r="X52" i="32"/>
  <c r="Y52" i="32"/>
  <c r="O53" i="32"/>
  <c r="P53" i="32"/>
  <c r="Q53" i="32"/>
  <c r="R53" i="32"/>
  <c r="S53" i="32"/>
  <c r="T53" i="32"/>
  <c r="U53" i="32"/>
  <c r="V53" i="32"/>
  <c r="W53" i="32"/>
  <c r="X53" i="32"/>
  <c r="Y53" i="32"/>
  <c r="O54" i="32"/>
  <c r="P54" i="32"/>
  <c r="Q54" i="32"/>
  <c r="R54" i="32"/>
  <c r="S54" i="32"/>
  <c r="T54" i="32"/>
  <c r="U54" i="32"/>
  <c r="V54" i="32"/>
  <c r="W54" i="32"/>
  <c r="X54" i="32"/>
  <c r="Y54" i="32"/>
  <c r="O55" i="32"/>
  <c r="P55" i="32"/>
  <c r="Q55" i="32"/>
  <c r="R55" i="32"/>
  <c r="S55" i="32"/>
  <c r="T55" i="32"/>
  <c r="U55" i="32"/>
  <c r="V55" i="32"/>
  <c r="W55" i="32"/>
  <c r="X55" i="32"/>
  <c r="Y55" i="32"/>
  <c r="O56" i="32"/>
  <c r="P56" i="32"/>
  <c r="Q56" i="32"/>
  <c r="R56" i="32"/>
  <c r="S56" i="32"/>
  <c r="T56" i="32"/>
  <c r="U56" i="32"/>
  <c r="V56" i="32"/>
  <c r="W56" i="32"/>
  <c r="X56" i="32"/>
  <c r="Y56" i="32"/>
  <c r="O57" i="32"/>
  <c r="P57" i="32"/>
  <c r="Q57" i="32"/>
  <c r="R57" i="32"/>
  <c r="S57" i="32"/>
  <c r="T57" i="32"/>
  <c r="U57" i="32"/>
  <c r="V57" i="32"/>
  <c r="W57" i="32"/>
  <c r="X57" i="32"/>
  <c r="Y57" i="32"/>
  <c r="O58" i="32"/>
  <c r="P58" i="32"/>
  <c r="Q58" i="32"/>
  <c r="R58" i="32"/>
  <c r="S58" i="32"/>
  <c r="T58" i="32"/>
  <c r="U58" i="32"/>
  <c r="V58" i="32"/>
  <c r="W58" i="32"/>
  <c r="X58" i="32"/>
  <c r="Y58" i="32"/>
  <c r="O59" i="32"/>
  <c r="P59" i="32"/>
  <c r="Q59" i="32"/>
  <c r="R59" i="32"/>
  <c r="S59" i="32"/>
  <c r="T59" i="32"/>
  <c r="U59" i="32"/>
  <c r="V59" i="32"/>
  <c r="W59" i="32"/>
  <c r="X59" i="32"/>
  <c r="Y59" i="32"/>
  <c r="BO8" i="35"/>
  <c r="BP8" i="35"/>
  <c r="BO9" i="35"/>
  <c r="BP9" i="35"/>
  <c r="BO10" i="35"/>
  <c r="BP10" i="35"/>
  <c r="BO11" i="35"/>
  <c r="BP11" i="35"/>
  <c r="BO12" i="35"/>
  <c r="BP12" i="35"/>
  <c r="BO13" i="35"/>
  <c r="BP13" i="35"/>
  <c r="BO14" i="35"/>
  <c r="BP14" i="35"/>
  <c r="BO15" i="35"/>
  <c r="BP15" i="35"/>
  <c r="BO16" i="35"/>
  <c r="BP16" i="35"/>
  <c r="BO17" i="35"/>
  <c r="BP17" i="35"/>
  <c r="BO18" i="35"/>
  <c r="BP18" i="35"/>
  <c r="BO19" i="35"/>
  <c r="BP19" i="35"/>
  <c r="BO20" i="35"/>
  <c r="BP20" i="35"/>
  <c r="BO21" i="35"/>
  <c r="BP21" i="35"/>
  <c r="BO22" i="35"/>
  <c r="BP22" i="35"/>
  <c r="BO23" i="35"/>
  <c r="BP23" i="35"/>
  <c r="BO24" i="35"/>
  <c r="BP24" i="35"/>
  <c r="BO25" i="35"/>
  <c r="BP25" i="35"/>
  <c r="BO26" i="35"/>
  <c r="BP26" i="35"/>
  <c r="BO27" i="35"/>
  <c r="BP27" i="35"/>
  <c r="BO28" i="35"/>
  <c r="BP28" i="35"/>
  <c r="BO29" i="35"/>
  <c r="BP29" i="35"/>
  <c r="BO30" i="35"/>
  <c r="BP30" i="35"/>
  <c r="BO31" i="35"/>
  <c r="BP31" i="35"/>
  <c r="BO32" i="35"/>
  <c r="BP32" i="35"/>
  <c r="BO33" i="35"/>
  <c r="BP33" i="35"/>
  <c r="BO34" i="35"/>
  <c r="BP34" i="35"/>
  <c r="BO35" i="35"/>
  <c r="BP35" i="35"/>
  <c r="BO36" i="35"/>
  <c r="BP36" i="35"/>
  <c r="BO37" i="35"/>
  <c r="BP37" i="35"/>
  <c r="BO38" i="35"/>
  <c r="BP38" i="35"/>
  <c r="BO39" i="35"/>
  <c r="BP39" i="35"/>
  <c r="BO40" i="35"/>
  <c r="BP40" i="35"/>
  <c r="BO41" i="35"/>
  <c r="BP41" i="35"/>
  <c r="BO42" i="35"/>
  <c r="BP42" i="35"/>
  <c r="BO43" i="35"/>
  <c r="BP43" i="35"/>
  <c r="BO44" i="35"/>
  <c r="BP44" i="35"/>
  <c r="BO45" i="35"/>
  <c r="BP45" i="35"/>
  <c r="BO46" i="35"/>
  <c r="BP46" i="35"/>
  <c r="BO47" i="35"/>
  <c r="BP47" i="35"/>
  <c r="BO48" i="35"/>
  <c r="BP48" i="35"/>
  <c r="BO49" i="35"/>
  <c r="BP49" i="35"/>
  <c r="BO50" i="35"/>
  <c r="BP50" i="35"/>
  <c r="BO51" i="35"/>
  <c r="BP51" i="35"/>
  <c r="BO52" i="35"/>
  <c r="BP52" i="35"/>
  <c r="BO53" i="35"/>
  <c r="BP53" i="35"/>
  <c r="BO54" i="35"/>
  <c r="BP54" i="35"/>
  <c r="BO55" i="35"/>
  <c r="BP55" i="35"/>
  <c r="BO56" i="35"/>
  <c r="BP56" i="35"/>
  <c r="BO57" i="35"/>
  <c r="BP57" i="35"/>
  <c r="BO58" i="35"/>
  <c r="BP58" i="35"/>
  <c r="BO59" i="35"/>
  <c r="BP59" i="35"/>
  <c r="F59" i="28" l="1"/>
  <c r="AO20" i="41"/>
  <c r="AJ20" i="41"/>
  <c r="AI20" i="41"/>
  <c r="AG20" i="41"/>
  <c r="AF20" i="41"/>
  <c r="AA20" i="41"/>
  <c r="Z20" i="41"/>
  <c r="W20" i="41"/>
  <c r="S20" i="41"/>
  <c r="P20" i="41"/>
  <c r="O20" i="41"/>
  <c r="N20" i="41"/>
  <c r="J20" i="41"/>
  <c r="H20" i="41"/>
  <c r="F20" i="41"/>
  <c r="D20" i="41"/>
  <c r="B20" i="41"/>
  <c r="AU19" i="41"/>
  <c r="AT19" i="41"/>
  <c r="AO19" i="41"/>
  <c r="AJ19" i="41"/>
  <c r="AI19" i="41"/>
  <c r="AG19" i="41"/>
  <c r="AF19" i="41"/>
  <c r="AB19" i="41"/>
  <c r="AA19" i="41"/>
  <c r="Z19" i="41"/>
  <c r="W19" i="41"/>
  <c r="S19" i="41"/>
  <c r="P19" i="41"/>
  <c r="O19" i="41"/>
  <c r="N19" i="41"/>
  <c r="J19" i="41"/>
  <c r="H19" i="41"/>
  <c r="F19" i="41"/>
  <c r="D19" i="41"/>
  <c r="C19" i="41"/>
  <c r="B19" i="41"/>
  <c r="AU18" i="41"/>
  <c r="AT18" i="41"/>
  <c r="AR18" i="41"/>
  <c r="AO18" i="41"/>
  <c r="AN18" i="41"/>
  <c r="AK18" i="41"/>
  <c r="AJ18" i="41"/>
  <c r="AI18" i="41"/>
  <c r="AG18" i="41"/>
  <c r="AF18" i="41"/>
  <c r="AB18" i="41"/>
  <c r="AA18" i="41"/>
  <c r="Z18" i="41"/>
  <c r="Y18" i="41"/>
  <c r="X18" i="41"/>
  <c r="W18" i="41"/>
  <c r="U18" i="41"/>
  <c r="T18" i="41"/>
  <c r="S18" i="41"/>
  <c r="P18" i="41"/>
  <c r="O18" i="41"/>
  <c r="N18" i="41"/>
  <c r="L18" i="41"/>
  <c r="H18" i="41"/>
  <c r="F18" i="41"/>
  <c r="E18" i="41"/>
  <c r="D18" i="41"/>
  <c r="C18" i="41"/>
  <c r="B18" i="41"/>
  <c r="AU17" i="41"/>
  <c r="AT17" i="41"/>
  <c r="AR17" i="41"/>
  <c r="AO17" i="41"/>
  <c r="AN17" i="41"/>
  <c r="AL17" i="41"/>
  <c r="AK17" i="41"/>
  <c r="AJ17" i="41"/>
  <c r="AI17" i="41"/>
  <c r="AG17" i="41"/>
  <c r="AF17" i="41"/>
  <c r="AD17" i="41"/>
  <c r="AB17" i="41"/>
  <c r="AA17" i="41"/>
  <c r="Z17" i="41"/>
  <c r="Y17" i="41"/>
  <c r="X17" i="41"/>
  <c r="W17" i="41"/>
  <c r="U17" i="41"/>
  <c r="T17" i="41"/>
  <c r="S17" i="41"/>
  <c r="P17" i="41"/>
  <c r="O17" i="41"/>
  <c r="N17" i="41"/>
  <c r="L17" i="41"/>
  <c r="J17" i="41"/>
  <c r="H17" i="41"/>
  <c r="F17" i="41"/>
  <c r="E17" i="41"/>
  <c r="D17" i="41"/>
  <c r="C17" i="41"/>
  <c r="B17" i="41"/>
  <c r="AV16" i="41"/>
  <c r="AU16" i="41"/>
  <c r="AT16" i="41"/>
  <c r="AR16" i="41"/>
  <c r="AP16" i="41"/>
  <c r="AO16" i="41"/>
  <c r="AN16" i="41"/>
  <c r="AL16" i="41"/>
  <c r="AK16" i="41"/>
  <c r="AJ16" i="41"/>
  <c r="AI16" i="41"/>
  <c r="AG16" i="41"/>
  <c r="AF16" i="41"/>
  <c r="AD16" i="41"/>
  <c r="AB16" i="41"/>
  <c r="AA16" i="41"/>
  <c r="Z16" i="41"/>
  <c r="Y16" i="41"/>
  <c r="X16" i="41"/>
  <c r="W16" i="41"/>
  <c r="V16" i="41"/>
  <c r="U16" i="41"/>
  <c r="T16" i="41"/>
  <c r="S16" i="41"/>
  <c r="P16" i="41"/>
  <c r="O16" i="41"/>
  <c r="N16" i="41"/>
  <c r="M16" i="41"/>
  <c r="L16" i="41"/>
  <c r="K16" i="41"/>
  <c r="J16" i="41"/>
  <c r="I16" i="41"/>
  <c r="H16" i="41"/>
  <c r="G16" i="41"/>
  <c r="F16" i="41"/>
  <c r="E16" i="41"/>
  <c r="D16" i="41"/>
  <c r="C16" i="41"/>
  <c r="B16" i="41"/>
  <c r="AB18" i="20" l="1"/>
  <c r="L20" i="39" s="1"/>
  <c r="AB17" i="20"/>
  <c r="L19" i="39" s="1"/>
  <c r="AB16" i="20"/>
  <c r="L18" i="39" s="1"/>
  <c r="AB15" i="20"/>
  <c r="L17" i="39" s="1"/>
  <c r="AB14" i="20"/>
  <c r="L16" i="39" s="1"/>
  <c r="AB13" i="20"/>
  <c r="L15" i="39" s="1"/>
  <c r="AB12" i="20"/>
  <c r="L14" i="39" s="1"/>
  <c r="AB11" i="20"/>
  <c r="L13" i="39" s="1"/>
  <c r="AB10" i="20"/>
  <c r="L12" i="39" s="1"/>
  <c r="AB9" i="20"/>
  <c r="L11" i="39" s="1"/>
  <c r="AB8" i="20"/>
  <c r="L10" i="39" s="1"/>
  <c r="AB7" i="20"/>
  <c r="L9" i="39" s="1"/>
  <c r="AB6" i="20"/>
  <c r="AB18" i="26"/>
  <c r="K20" i="39" s="1"/>
  <c r="AB17" i="26"/>
  <c r="K19" i="39" s="1"/>
  <c r="AB16" i="26"/>
  <c r="K18" i="39" s="1"/>
  <c r="AB15" i="26"/>
  <c r="K17" i="39" s="1"/>
  <c r="AB14" i="26"/>
  <c r="K16" i="39" s="1"/>
  <c r="AB13" i="26"/>
  <c r="K15" i="39" s="1"/>
  <c r="AB12" i="26"/>
  <c r="K14" i="39" s="1"/>
  <c r="AB11" i="26"/>
  <c r="K13" i="39" s="1"/>
  <c r="AB10" i="26"/>
  <c r="K12" i="39" s="1"/>
  <c r="AB9" i="26"/>
  <c r="K11" i="39" s="1"/>
  <c r="AB8" i="26"/>
  <c r="K10" i="39" s="1"/>
  <c r="AB7" i="26"/>
  <c r="K9" i="39" s="1"/>
  <c r="AB6" i="26"/>
  <c r="AB18" i="22"/>
  <c r="J20" i="39" s="1"/>
  <c r="AB17" i="22"/>
  <c r="J19" i="39" s="1"/>
  <c r="AB16" i="22"/>
  <c r="J18" i="39" s="1"/>
  <c r="AB15" i="22"/>
  <c r="J17" i="39" s="1"/>
  <c r="AB14" i="22"/>
  <c r="J16" i="39" s="1"/>
  <c r="AB13" i="22"/>
  <c r="J15" i="39" s="1"/>
  <c r="AB12" i="22"/>
  <c r="J14" i="39" s="1"/>
  <c r="AB11" i="22"/>
  <c r="J13" i="39" s="1"/>
  <c r="AB10" i="22"/>
  <c r="J12" i="39" s="1"/>
  <c r="AB9" i="22"/>
  <c r="J11" i="39" s="1"/>
  <c r="AB8" i="22"/>
  <c r="J10" i="39" s="1"/>
  <c r="AB7" i="22"/>
  <c r="J9" i="39" s="1"/>
  <c r="AB6" i="22"/>
  <c r="AB18" i="23"/>
  <c r="H20" i="39" s="1"/>
  <c r="AB17" i="23"/>
  <c r="H19" i="39" s="1"/>
  <c r="AB16" i="23"/>
  <c r="H18" i="39" s="1"/>
  <c r="AB15" i="23"/>
  <c r="H17" i="39" s="1"/>
  <c r="AB14" i="23"/>
  <c r="H16" i="39" s="1"/>
  <c r="AB13" i="23"/>
  <c r="H15" i="39" s="1"/>
  <c r="AB12" i="23"/>
  <c r="H14" i="39" s="1"/>
  <c r="AB11" i="23"/>
  <c r="H13" i="39" s="1"/>
  <c r="AB10" i="23"/>
  <c r="H12" i="39" s="1"/>
  <c r="AB9" i="23"/>
  <c r="H11" i="39" s="1"/>
  <c r="AB8" i="23"/>
  <c r="H10" i="39" s="1"/>
  <c r="AB7" i="23"/>
  <c r="H9" i="39" s="1"/>
  <c r="AB6" i="23"/>
  <c r="AB7" i="21"/>
  <c r="G9" i="39" s="1"/>
  <c r="AB8" i="21"/>
  <c r="G10" i="39" s="1"/>
  <c r="AB9" i="21"/>
  <c r="G11" i="39" s="1"/>
  <c r="AB10" i="21"/>
  <c r="G12" i="39" s="1"/>
  <c r="AB11" i="21"/>
  <c r="G13" i="39" s="1"/>
  <c r="AB12" i="21"/>
  <c r="G14" i="39" s="1"/>
  <c r="AB13" i="21"/>
  <c r="G15" i="39" s="1"/>
  <c r="AB14" i="21"/>
  <c r="G16" i="39" s="1"/>
  <c r="AB15" i="21"/>
  <c r="G17" i="39" s="1"/>
  <c r="AB16" i="21"/>
  <c r="G18" i="39" s="1"/>
  <c r="AB17" i="21"/>
  <c r="G19" i="39" s="1"/>
  <c r="AB18" i="21"/>
  <c r="G20" i="39" s="1"/>
  <c r="AB6" i="21"/>
  <c r="G8" i="39" s="1"/>
  <c r="F5" i="33" l="1"/>
  <c r="BM62" i="35"/>
  <c r="BJ62" i="35"/>
  <c r="BG62" i="35"/>
  <c r="BD62" i="35"/>
  <c r="BA62" i="35"/>
  <c r="AX62" i="35"/>
  <c r="AU62" i="35"/>
  <c r="AR62" i="35"/>
  <c r="AO62" i="35"/>
  <c r="AL62" i="35"/>
  <c r="AI62" i="35"/>
  <c r="AF62" i="35"/>
  <c r="AC62" i="35"/>
  <c r="Z62" i="35"/>
  <c r="W62" i="35"/>
  <c r="T62" i="35"/>
  <c r="Q62" i="35"/>
  <c r="N62" i="35"/>
  <c r="K62" i="35"/>
  <c r="H62" i="35"/>
  <c r="E62" i="35"/>
  <c r="B62" i="35"/>
  <c r="AB18" i="37" l="1"/>
  <c r="E20" i="39" s="1"/>
  <c r="AB17" i="37"/>
  <c r="E19" i="39" s="1"/>
  <c r="AB16" i="37"/>
  <c r="E18" i="39" s="1"/>
  <c r="AB15" i="37"/>
  <c r="E17" i="39" s="1"/>
  <c r="AB14" i="37"/>
  <c r="E16" i="39" s="1"/>
  <c r="AB13" i="37"/>
  <c r="E15" i="39" s="1"/>
  <c r="AB12" i="37"/>
  <c r="E14" i="39" s="1"/>
  <c r="AB11" i="37"/>
  <c r="E13" i="39" s="1"/>
  <c r="AB10" i="37"/>
  <c r="E12" i="39" s="1"/>
  <c r="AB9" i="37"/>
  <c r="E11" i="39" s="1"/>
  <c r="AB8" i="37"/>
  <c r="E10" i="39" s="1"/>
  <c r="AB7" i="37"/>
  <c r="E9" i="39" s="1"/>
  <c r="AB6" i="37"/>
  <c r="E8" i="39" s="1"/>
  <c r="E52" i="18" l="1"/>
  <c r="D61" i="18"/>
  <c r="C61" i="18"/>
  <c r="E32" i="18" l="1"/>
  <c r="E33" i="18"/>
  <c r="E34" i="18"/>
  <c r="E35" i="18"/>
  <c r="E36" i="18"/>
  <c r="E37" i="18"/>
  <c r="E38" i="18"/>
  <c r="E39" i="18"/>
  <c r="E40" i="18"/>
  <c r="E41" i="18"/>
  <c r="E42" i="18"/>
  <c r="E43" i="18"/>
  <c r="E44" i="18"/>
  <c r="E45" i="18"/>
  <c r="E46" i="18"/>
  <c r="E47" i="18"/>
  <c r="E48" i="18"/>
  <c r="E49" i="18"/>
  <c r="E50" i="18"/>
  <c r="E51" i="18"/>
  <c r="E53" i="18"/>
  <c r="E54" i="18"/>
  <c r="E55" i="18"/>
  <c r="E56" i="18"/>
  <c r="E57" i="18"/>
  <c r="E58" i="18"/>
  <c r="F7" i="28" l="1"/>
  <c r="AB7" i="19"/>
  <c r="I9" i="39" s="1"/>
  <c r="AB8" i="19"/>
  <c r="I10" i="39" s="1"/>
  <c r="AB9" i="19"/>
  <c r="I11" i="39" s="1"/>
  <c r="AB10" i="19"/>
  <c r="I12" i="39" s="1"/>
  <c r="AB11" i="19"/>
  <c r="I13" i="39" s="1"/>
  <c r="AB12" i="19"/>
  <c r="I14" i="39" s="1"/>
  <c r="AB13" i="19"/>
  <c r="I15" i="39" s="1"/>
  <c r="AB14" i="19"/>
  <c r="I16" i="39" s="1"/>
  <c r="AB15" i="19"/>
  <c r="I17" i="39" s="1"/>
  <c r="AB16" i="19"/>
  <c r="I18" i="39" s="1"/>
  <c r="AB17" i="19"/>
  <c r="I19" i="39" s="1"/>
  <c r="AB18" i="19"/>
  <c r="I20" i="39" s="1"/>
  <c r="AB6" i="19"/>
  <c r="AB7" i="12"/>
  <c r="F9" i="39" s="1"/>
  <c r="AB8" i="12"/>
  <c r="F10" i="39" s="1"/>
  <c r="AB9" i="12"/>
  <c r="F11" i="39" s="1"/>
  <c r="AB10" i="12"/>
  <c r="F12" i="39" s="1"/>
  <c r="AB11" i="12"/>
  <c r="F13" i="39" s="1"/>
  <c r="AB12" i="12"/>
  <c r="F14" i="39" s="1"/>
  <c r="AB13" i="12"/>
  <c r="F15" i="39" s="1"/>
  <c r="AB14" i="12"/>
  <c r="F16" i="39" s="1"/>
  <c r="AB15" i="12"/>
  <c r="F17" i="39" s="1"/>
  <c r="AB16" i="12"/>
  <c r="F18" i="39" s="1"/>
  <c r="AB17" i="12"/>
  <c r="F19" i="39" s="1"/>
  <c r="AB18" i="12"/>
  <c r="F20" i="39" s="1"/>
  <c r="AB6" i="12"/>
  <c r="F8" i="39" s="1"/>
  <c r="BP62" i="35" l="1"/>
  <c r="G116" i="32"/>
  <c r="Y115" i="32"/>
  <c r="V115" i="32"/>
  <c r="Q115" i="32"/>
  <c r="J115" i="32"/>
  <c r="J114" i="32"/>
  <c r="T113" i="32"/>
  <c r="G113" i="32"/>
  <c r="O112" i="32"/>
  <c r="G112" i="32"/>
  <c r="H110" i="32"/>
  <c r="S109" i="32"/>
  <c r="O109" i="32"/>
  <c r="H109" i="32"/>
  <c r="S108" i="32"/>
  <c r="N108" i="32"/>
  <c r="Y106" i="32"/>
  <c r="Q106" i="32"/>
  <c r="M106" i="32"/>
  <c r="H105" i="32"/>
  <c r="G104" i="32"/>
  <c r="Y103" i="32"/>
  <c r="X103" i="32"/>
  <c r="M103" i="32"/>
  <c r="G103" i="32"/>
  <c r="L102" i="32"/>
  <c r="H101" i="32"/>
  <c r="U98" i="32"/>
  <c r="G97" i="32"/>
  <c r="R96" i="32"/>
  <c r="G96" i="32"/>
  <c r="H93" i="32"/>
  <c r="G92" i="32"/>
  <c r="M91" i="32"/>
  <c r="H90" i="32"/>
  <c r="V89" i="32"/>
  <c r="S89" i="32"/>
  <c r="O89" i="32"/>
  <c r="K89" i="32"/>
  <c r="H89" i="32"/>
  <c r="R88" i="32"/>
  <c r="L88" i="32"/>
  <c r="Y87" i="32"/>
  <c r="U87" i="32"/>
  <c r="Q87" i="32"/>
  <c r="M87" i="32"/>
  <c r="J87" i="32"/>
  <c r="R86" i="32"/>
  <c r="H86" i="32"/>
  <c r="L85" i="32"/>
  <c r="H85" i="32"/>
  <c r="G84" i="32"/>
  <c r="R83" i="32"/>
  <c r="H82" i="32"/>
  <c r="G81" i="32"/>
  <c r="V80" i="32"/>
  <c r="G80" i="32"/>
  <c r="T79" i="32"/>
  <c r="G79" i="32"/>
  <c r="H78" i="32"/>
  <c r="T77" i="32"/>
  <c r="P77" i="32"/>
  <c r="L77" i="32"/>
  <c r="G77" i="32"/>
  <c r="W76" i="32"/>
  <c r="S76" i="32"/>
  <c r="O76" i="32"/>
  <c r="K76" i="32"/>
  <c r="G76" i="32"/>
  <c r="V75" i="32"/>
  <c r="R75" i="32"/>
  <c r="N75" i="32"/>
  <c r="J75" i="32"/>
  <c r="H73" i="32"/>
  <c r="M72" i="32"/>
  <c r="G72" i="32"/>
  <c r="G71" i="32"/>
  <c r="S70" i="32"/>
  <c r="X69" i="32"/>
  <c r="P69" i="32"/>
  <c r="H69" i="32"/>
  <c r="W68" i="32"/>
  <c r="S68" i="32"/>
  <c r="O68" i="32"/>
  <c r="K68" i="32"/>
  <c r="Q67" i="32"/>
  <c r="M66" i="32"/>
  <c r="W65" i="32"/>
  <c r="K65" i="32"/>
  <c r="H65" i="32"/>
  <c r="Y64" i="32"/>
  <c r="H64" i="32"/>
  <c r="W116" i="32"/>
  <c r="V116" i="32"/>
  <c r="P114" i="32"/>
  <c r="P113" i="32"/>
  <c r="N112" i="32"/>
  <c r="J111" i="32"/>
  <c r="I110" i="32"/>
  <c r="G109" i="32"/>
  <c r="G108" i="32"/>
  <c r="U106" i="32"/>
  <c r="S106" i="32"/>
  <c r="W105" i="32"/>
  <c r="O105" i="32"/>
  <c r="U104" i="32"/>
  <c r="R104" i="32"/>
  <c r="Q103" i="32"/>
  <c r="H103" i="32"/>
  <c r="P102" i="32"/>
  <c r="H102" i="32"/>
  <c r="I101" i="32"/>
  <c r="G101" i="32"/>
  <c r="G100" i="32"/>
  <c r="S97" i="32"/>
  <c r="M94" i="32"/>
  <c r="I90" i="32"/>
  <c r="G88" i="32"/>
  <c r="X85" i="32"/>
  <c r="N84" i="32"/>
  <c r="X82" i="32"/>
  <c r="Q80" i="32"/>
  <c r="Y77" i="32"/>
  <c r="Q74" i="32"/>
  <c r="H74" i="32"/>
  <c r="O73" i="32"/>
  <c r="M71" i="32"/>
  <c r="G68" i="32"/>
  <c r="G64" i="32"/>
  <c r="E114" i="32"/>
  <c r="E113" i="32"/>
  <c r="E110" i="32"/>
  <c r="E109" i="32"/>
  <c r="E106" i="32"/>
  <c r="E105" i="32"/>
  <c r="E102" i="32"/>
  <c r="E101" i="32"/>
  <c r="E98" i="32"/>
  <c r="E97" i="32"/>
  <c r="E94" i="32"/>
  <c r="E93" i="32"/>
  <c r="E89" i="32"/>
  <c r="E85" i="32"/>
  <c r="E81" i="32"/>
  <c r="E77" i="32"/>
  <c r="E73" i="32"/>
  <c r="E69" i="32"/>
  <c r="E65" i="32"/>
  <c r="F67" i="32"/>
  <c r="F71" i="32"/>
  <c r="F75" i="32"/>
  <c r="F79" i="32"/>
  <c r="F83" i="32"/>
  <c r="F87" i="32"/>
  <c r="F91" i="32"/>
  <c r="F95" i="32"/>
  <c r="F99" i="32"/>
  <c r="F103" i="32"/>
  <c r="F107" i="32"/>
  <c r="F111" i="32"/>
  <c r="F115" i="32"/>
  <c r="D65" i="32"/>
  <c r="D66" i="32"/>
  <c r="D69" i="32"/>
  <c r="D70" i="32"/>
  <c r="D73" i="32"/>
  <c r="D74" i="32"/>
  <c r="D77" i="32"/>
  <c r="D78" i="32"/>
  <c r="D81" i="32"/>
  <c r="D82" i="32"/>
  <c r="D85" i="32"/>
  <c r="D86" i="32"/>
  <c r="D89" i="32"/>
  <c r="D90" i="32"/>
  <c r="D91" i="32"/>
  <c r="D93" i="32"/>
  <c r="D94" i="32"/>
  <c r="D95" i="32"/>
  <c r="D97" i="32"/>
  <c r="D98" i="32"/>
  <c r="D99" i="32"/>
  <c r="D101" i="32"/>
  <c r="D102" i="32"/>
  <c r="D103" i="32"/>
  <c r="D105" i="32"/>
  <c r="D106" i="32"/>
  <c r="D107" i="32"/>
  <c r="D109" i="32"/>
  <c r="D110" i="32"/>
  <c r="D111" i="32"/>
  <c r="D113" i="32"/>
  <c r="D114" i="32"/>
  <c r="D115" i="32"/>
  <c r="F116" i="32"/>
  <c r="D116" i="32"/>
  <c r="E115" i="32"/>
  <c r="G114" i="32"/>
  <c r="F113" i="32"/>
  <c r="F112" i="32"/>
  <c r="D112" i="32"/>
  <c r="E111" i="32"/>
  <c r="G110" i="32"/>
  <c r="F109" i="32"/>
  <c r="F108" i="32"/>
  <c r="D108" i="32"/>
  <c r="E107" i="32"/>
  <c r="G106" i="32"/>
  <c r="F105" i="32"/>
  <c r="F104" i="32"/>
  <c r="D104" i="32"/>
  <c r="E103" i="32"/>
  <c r="G102" i="32"/>
  <c r="F101" i="32"/>
  <c r="F100" i="32"/>
  <c r="D100" i="32"/>
  <c r="E99" i="32"/>
  <c r="G98" i="32"/>
  <c r="F97" i="32"/>
  <c r="F96" i="32"/>
  <c r="D96" i="32"/>
  <c r="E95" i="32"/>
  <c r="G94" i="32"/>
  <c r="F93" i="32"/>
  <c r="F92" i="32"/>
  <c r="D92" i="32"/>
  <c r="E91" i="32"/>
  <c r="G90" i="32"/>
  <c r="E90" i="32"/>
  <c r="F89" i="32"/>
  <c r="F88" i="32"/>
  <c r="D88" i="32"/>
  <c r="E87" i="32"/>
  <c r="G86" i="32"/>
  <c r="E86" i="32"/>
  <c r="F85" i="32"/>
  <c r="F84" i="32"/>
  <c r="D84" i="32"/>
  <c r="E83" i="32"/>
  <c r="G82" i="32"/>
  <c r="E82" i="32"/>
  <c r="F81" i="32"/>
  <c r="F80" i="32"/>
  <c r="D80" i="32"/>
  <c r="E79" i="32"/>
  <c r="G78" i="32"/>
  <c r="E78" i="32"/>
  <c r="F77" i="32"/>
  <c r="F76" i="32"/>
  <c r="D76" i="32"/>
  <c r="E75" i="32"/>
  <c r="G74" i="32"/>
  <c r="E74" i="32"/>
  <c r="F73" i="32"/>
  <c r="F72" i="32"/>
  <c r="D72" i="32"/>
  <c r="E71" i="32"/>
  <c r="G70" i="32"/>
  <c r="E70" i="32"/>
  <c r="F69" i="32"/>
  <c r="F68" i="32"/>
  <c r="D68" i="32"/>
  <c r="E67" i="32"/>
  <c r="G66" i="32"/>
  <c r="E66" i="32"/>
  <c r="G65" i="32"/>
  <c r="F65" i="32"/>
  <c r="F64" i="32"/>
  <c r="D64" i="32"/>
  <c r="BJ58" i="25"/>
  <c r="G59" i="28"/>
  <c r="F58" i="28"/>
  <c r="F57" i="28"/>
  <c r="F56" i="28"/>
  <c r="F55" i="28"/>
  <c r="F54" i="28"/>
  <c r="F53" i="28"/>
  <c r="F52" i="28"/>
  <c r="F51" i="28"/>
  <c r="F50" i="28"/>
  <c r="F49" i="28"/>
  <c r="F48" i="28"/>
  <c r="F47" i="28"/>
  <c r="F46" i="28"/>
  <c r="F45" i="28"/>
  <c r="F44" i="28"/>
  <c r="F43" i="28"/>
  <c r="F42" i="28"/>
  <c r="F41" i="28"/>
  <c r="F40" i="28"/>
  <c r="F39" i="28"/>
  <c r="F38" i="28"/>
  <c r="F37" i="28"/>
  <c r="F36" i="28"/>
  <c r="F35" i="28"/>
  <c r="F34" i="28"/>
  <c r="F33" i="28"/>
  <c r="F32" i="28"/>
  <c r="F31" i="28"/>
  <c r="F30" i="28"/>
  <c r="F29" i="28"/>
  <c r="F28" i="28"/>
  <c r="F27" i="28"/>
  <c r="F26" i="28"/>
  <c r="F25" i="28"/>
  <c r="F24" i="28"/>
  <c r="F23" i="28"/>
  <c r="F22" i="28"/>
  <c r="F21" i="28"/>
  <c r="F20" i="28"/>
  <c r="F19" i="28"/>
  <c r="F18" i="28"/>
  <c r="F17" i="28"/>
  <c r="F16" i="28"/>
  <c r="F15" i="28"/>
  <c r="F14" i="28"/>
  <c r="F13" i="28"/>
  <c r="F12" i="28"/>
  <c r="F11" i="28"/>
  <c r="F10" i="28"/>
  <c r="F9" i="28"/>
  <c r="F8" i="28"/>
  <c r="D6" i="33"/>
  <c r="G22" i="29"/>
  <c r="F5" i="29"/>
  <c r="BJ9" i="25"/>
  <c r="BJ6" i="25"/>
  <c r="BE61" i="25"/>
  <c r="X66" i="32" l="1"/>
  <c r="J67" i="32"/>
  <c r="N67" i="32"/>
  <c r="R67" i="32"/>
  <c r="V67" i="32"/>
  <c r="V76" i="32"/>
  <c r="Y78" i="32"/>
  <c r="J79" i="32"/>
  <c r="N79" i="32"/>
  <c r="R79" i="32"/>
  <c r="V79" i="32"/>
  <c r="N92" i="32"/>
  <c r="J64" i="32"/>
  <c r="L70" i="32"/>
  <c r="T70" i="32"/>
  <c r="I71" i="32"/>
  <c r="U71" i="32"/>
  <c r="Y71" i="32"/>
  <c r="R72" i="32"/>
  <c r="V72" i="32"/>
  <c r="I75" i="32"/>
  <c r="U75" i="32"/>
  <c r="O77" i="32"/>
  <c r="L78" i="32"/>
  <c r="P78" i="32"/>
  <c r="U78" i="32"/>
  <c r="Y79" i="32"/>
  <c r="J80" i="32"/>
  <c r="N80" i="32"/>
  <c r="S80" i="32"/>
  <c r="W80" i="32"/>
  <c r="K81" i="32"/>
  <c r="P81" i="32"/>
  <c r="X81" i="32"/>
  <c r="Y86" i="32"/>
  <c r="O87" i="32"/>
  <c r="N107" i="32"/>
  <c r="I114" i="32"/>
  <c r="W78" i="32"/>
  <c r="F26" i="29"/>
  <c r="S64" i="32"/>
  <c r="U69" i="32"/>
  <c r="V88" i="32"/>
  <c r="P89" i="32"/>
  <c r="J93" i="32"/>
  <c r="L94" i="32"/>
  <c r="P94" i="32"/>
  <c r="X94" i="32"/>
  <c r="O95" i="32"/>
  <c r="Y99" i="32"/>
  <c r="N100" i="32"/>
  <c r="S100" i="32"/>
  <c r="O101" i="32"/>
  <c r="T101" i="32"/>
  <c r="R105" i="32"/>
  <c r="Q114" i="32"/>
  <c r="U114" i="32"/>
  <c r="L82" i="32"/>
  <c r="J91" i="32"/>
  <c r="N91" i="32"/>
  <c r="V91" i="32"/>
  <c r="O92" i="32"/>
  <c r="W92" i="32"/>
  <c r="P93" i="32"/>
  <c r="X93" i="32"/>
  <c r="N99" i="32"/>
  <c r="R99" i="32"/>
  <c r="K102" i="32"/>
  <c r="S105" i="32"/>
  <c r="R64" i="32"/>
  <c r="K69" i="32"/>
  <c r="S69" i="32"/>
  <c r="Y95" i="32"/>
  <c r="V104" i="32"/>
  <c r="M78" i="32"/>
  <c r="Y75" i="32"/>
  <c r="J76" i="32"/>
  <c r="W77" i="32"/>
  <c r="P86" i="32"/>
  <c r="Y91" i="32"/>
  <c r="J92" i="32"/>
  <c r="K93" i="32"/>
  <c r="U107" i="32"/>
  <c r="Y107" i="32"/>
  <c r="L69" i="32"/>
  <c r="U70" i="32"/>
  <c r="K80" i="32"/>
  <c r="V107" i="32"/>
  <c r="R115" i="32"/>
  <c r="I66" i="32"/>
  <c r="L66" i="32"/>
  <c r="Q66" i="32"/>
  <c r="U66" i="32"/>
  <c r="Y66" i="32"/>
  <c r="J69" i="32"/>
  <c r="N69" i="32"/>
  <c r="R69" i="32"/>
  <c r="V69" i="32"/>
  <c r="I74" i="32"/>
  <c r="M74" i="32"/>
  <c r="P74" i="32"/>
  <c r="U74" i="32"/>
  <c r="Y74" i="32"/>
  <c r="I77" i="32"/>
  <c r="J83" i="32"/>
  <c r="Q83" i="32"/>
  <c r="V83" i="32"/>
  <c r="Y83" i="32"/>
  <c r="K84" i="32"/>
  <c r="O84" i="32"/>
  <c r="S84" i="32"/>
  <c r="W84" i="32"/>
  <c r="K85" i="32"/>
  <c r="P85" i="32"/>
  <c r="W85" i="32"/>
  <c r="P90" i="32"/>
  <c r="U90" i="32"/>
  <c r="M98" i="32"/>
  <c r="T98" i="32"/>
  <c r="Y98" i="32"/>
  <c r="T106" i="32"/>
  <c r="I111" i="32"/>
  <c r="M111" i="32"/>
  <c r="U111" i="32"/>
  <c r="Y111" i="32"/>
  <c r="V112" i="32"/>
  <c r="O113" i="32"/>
  <c r="R68" i="32"/>
  <c r="U79" i="32"/>
  <c r="O81" i="32"/>
  <c r="N87" i="32"/>
  <c r="Y67" i="32"/>
  <c r="L86" i="32"/>
  <c r="X77" i="32"/>
  <c r="M79" i="32"/>
  <c r="L93" i="32"/>
  <c r="K64" i="32"/>
  <c r="O64" i="32"/>
  <c r="W64" i="32"/>
  <c r="L65" i="32"/>
  <c r="P65" i="32"/>
  <c r="T65" i="32"/>
  <c r="X65" i="32"/>
  <c r="I70" i="32"/>
  <c r="M70" i="32"/>
  <c r="Q70" i="32"/>
  <c r="Y70" i="32"/>
  <c r="N71" i="32"/>
  <c r="R71" i="32"/>
  <c r="V71" i="32"/>
  <c r="K72" i="32"/>
  <c r="O72" i="32"/>
  <c r="W72" i="32"/>
  <c r="L73" i="32"/>
  <c r="P73" i="32"/>
  <c r="T73" i="32"/>
  <c r="X73" i="32"/>
  <c r="I82" i="32"/>
  <c r="Q82" i="32"/>
  <c r="U82" i="32"/>
  <c r="Y82" i="32"/>
  <c r="K88" i="32"/>
  <c r="O88" i="32"/>
  <c r="S88" i="32"/>
  <c r="J95" i="32"/>
  <c r="R95" i="32"/>
  <c r="K96" i="32"/>
  <c r="S96" i="32"/>
  <c r="L97" i="32"/>
  <c r="T97" i="32"/>
  <c r="X97" i="32"/>
  <c r="I102" i="32"/>
  <c r="Q102" i="32"/>
  <c r="Y102" i="32"/>
  <c r="R103" i="32"/>
  <c r="O104" i="32"/>
  <c r="S104" i="32"/>
  <c r="P105" i="32"/>
  <c r="X105" i="32"/>
  <c r="M110" i="32"/>
  <c r="U110" i="32"/>
  <c r="K116" i="32"/>
  <c r="O116" i="32"/>
  <c r="T81" i="32"/>
  <c r="S81" i="32"/>
  <c r="N83" i="32"/>
  <c r="M83" i="32"/>
  <c r="S85" i="32"/>
  <c r="T85" i="32"/>
  <c r="U86" i="32"/>
  <c r="T86" i="32"/>
  <c r="X89" i="32"/>
  <c r="W89" i="32"/>
  <c r="M90" i="32"/>
  <c r="L90" i="32"/>
  <c r="Y90" i="32"/>
  <c r="X90" i="32"/>
  <c r="R91" i="32"/>
  <c r="Q91" i="32"/>
  <c r="S92" i="32"/>
  <c r="R92" i="32"/>
  <c r="S93" i="32"/>
  <c r="T93" i="32"/>
  <c r="H94" i="32"/>
  <c r="I94" i="32"/>
  <c r="U94" i="32"/>
  <c r="T94" i="32"/>
  <c r="M95" i="32"/>
  <c r="N95" i="32"/>
  <c r="V95" i="32"/>
  <c r="U95" i="32"/>
  <c r="O96" i="32"/>
  <c r="N96" i="32"/>
  <c r="W96" i="32"/>
  <c r="V96" i="32"/>
  <c r="P97" i="32"/>
  <c r="O97" i="32"/>
  <c r="I98" i="32"/>
  <c r="H98" i="32"/>
  <c r="Q98" i="32"/>
  <c r="P98" i="32"/>
  <c r="J99" i="32"/>
  <c r="I99" i="32"/>
  <c r="V99" i="32"/>
  <c r="U99" i="32"/>
  <c r="K100" i="32"/>
  <c r="J100" i="32"/>
  <c r="W100" i="32"/>
  <c r="V100" i="32"/>
  <c r="L101" i="32"/>
  <c r="K101" i="32"/>
  <c r="W101" i="32"/>
  <c r="X101" i="32"/>
  <c r="U102" i="32"/>
  <c r="T102" i="32"/>
  <c r="J103" i="32"/>
  <c r="I103" i="32"/>
  <c r="U103" i="32"/>
  <c r="V103" i="32"/>
  <c r="K104" i="32"/>
  <c r="J104" i="32"/>
  <c r="K105" i="32"/>
  <c r="L105" i="32"/>
  <c r="I106" i="32"/>
  <c r="H106" i="32"/>
  <c r="I107" i="32"/>
  <c r="J107" i="32"/>
  <c r="Q107" i="32"/>
  <c r="R107" i="32"/>
  <c r="K108" i="32"/>
  <c r="J108" i="32"/>
  <c r="V108" i="32"/>
  <c r="W108" i="32"/>
  <c r="K109" i="32"/>
  <c r="L109" i="32"/>
  <c r="X109" i="32"/>
  <c r="W109" i="32"/>
  <c r="P110" i="32"/>
  <c r="Q110" i="32"/>
  <c r="X110" i="32"/>
  <c r="Y110" i="32"/>
  <c r="R111" i="32"/>
  <c r="Q111" i="32"/>
  <c r="J112" i="32"/>
  <c r="K112" i="32"/>
  <c r="R112" i="32"/>
  <c r="S112" i="32"/>
  <c r="L113" i="32"/>
  <c r="K113" i="32"/>
  <c r="W113" i="32"/>
  <c r="X113" i="32"/>
  <c r="M114" i="32"/>
  <c r="L114" i="32"/>
  <c r="Y114" i="32"/>
  <c r="X114" i="32"/>
  <c r="N115" i="32"/>
  <c r="M115" i="32"/>
  <c r="S116" i="32"/>
  <c r="R116" i="32"/>
  <c r="G89" i="32"/>
  <c r="V64" i="32"/>
  <c r="O65" i="32"/>
  <c r="P66" i="32"/>
  <c r="I67" i="32"/>
  <c r="J68" i="32"/>
  <c r="V68" i="32"/>
  <c r="O69" i="32"/>
  <c r="W69" i="32"/>
  <c r="P70" i="32"/>
  <c r="X70" i="32"/>
  <c r="N72" i="32"/>
  <c r="S73" i="32"/>
  <c r="T74" i="32"/>
  <c r="M75" i="32"/>
  <c r="N76" i="32"/>
  <c r="H77" i="32"/>
  <c r="Q78" i="32"/>
  <c r="X78" i="32"/>
  <c r="O80" i="32"/>
  <c r="M82" i="32"/>
  <c r="I83" i="32"/>
  <c r="U83" i="32"/>
  <c r="R84" i="32"/>
  <c r="O85" i="32"/>
  <c r="I86" i="32"/>
  <c r="X86" i="32"/>
  <c r="J88" i="32"/>
  <c r="W88" i="32"/>
  <c r="T89" i="32"/>
  <c r="Q90" i="32"/>
  <c r="U91" i="32"/>
  <c r="V92" i="32"/>
  <c r="O93" i="32"/>
  <c r="Q94" i="32"/>
  <c r="Q95" i="32"/>
  <c r="W97" i="32"/>
  <c r="X98" i="32"/>
  <c r="X102" i="32"/>
  <c r="L106" i="32"/>
  <c r="X106" i="32"/>
  <c r="L110" i="32"/>
  <c r="N111" i="32"/>
  <c r="S113" i="32"/>
  <c r="T114" i="32"/>
  <c r="U115" i="32"/>
  <c r="G73" i="32"/>
  <c r="G85" i="32"/>
  <c r="N64" i="32"/>
  <c r="H66" i="32"/>
  <c r="T66" i="32"/>
  <c r="U67" i="32"/>
  <c r="N68" i="32"/>
  <c r="H70" i="32"/>
  <c r="Q71" i="32"/>
  <c r="K73" i="32"/>
  <c r="L74" i="32"/>
  <c r="X74" i="32"/>
  <c r="R76" i="32"/>
  <c r="S77" i="32"/>
  <c r="I78" i="32"/>
  <c r="T78" i="32"/>
  <c r="Q79" i="32"/>
  <c r="H81" i="32"/>
  <c r="W81" i="32"/>
  <c r="P82" i="32"/>
  <c r="V84" i="32"/>
  <c r="M86" i="32"/>
  <c r="R87" i="32"/>
  <c r="N88" i="32"/>
  <c r="T90" i="32"/>
  <c r="G93" i="32"/>
  <c r="W93" i="32"/>
  <c r="Y94" i="32"/>
  <c r="H97" i="32"/>
  <c r="L98" i="32"/>
  <c r="M99" i="32"/>
  <c r="O100" i="32"/>
  <c r="P101" i="32"/>
  <c r="W104" i="32"/>
  <c r="P106" i="32"/>
  <c r="M107" i="32"/>
  <c r="O108" i="32"/>
  <c r="P109" i="32"/>
  <c r="T110" i="32"/>
  <c r="V111" i="32"/>
  <c r="W112" i="32"/>
  <c r="H114" i="32"/>
  <c r="I115" i="32"/>
  <c r="J116" i="32"/>
  <c r="G69" i="32"/>
  <c r="S65" i="32"/>
  <c r="M67" i="32"/>
  <c r="T69" i="32"/>
  <c r="J71" i="32"/>
  <c r="J72" i="32"/>
  <c r="S72" i="32"/>
  <c r="W73" i="32"/>
  <c r="Q75" i="32"/>
  <c r="K77" i="32"/>
  <c r="I79" i="32"/>
  <c r="R80" i="32"/>
  <c r="L81" i="32"/>
  <c r="T82" i="32"/>
  <c r="J84" i="32"/>
  <c r="Q86" i="32"/>
  <c r="I87" i="32"/>
  <c r="V87" i="32"/>
  <c r="L89" i="32"/>
  <c r="I91" i="32"/>
  <c r="K92" i="32"/>
  <c r="I95" i="32"/>
  <c r="J96" i="32"/>
  <c r="K97" i="32"/>
  <c r="Q99" i="32"/>
  <c r="R100" i="32"/>
  <c r="S101" i="32"/>
  <c r="M102" i="32"/>
  <c r="N103" i="32"/>
  <c r="N104" i="32"/>
  <c r="G105" i="32"/>
  <c r="T105" i="32"/>
  <c r="R108" i="32"/>
  <c r="T109" i="32"/>
  <c r="H113" i="32"/>
  <c r="N116" i="32"/>
  <c r="P64" i="32"/>
  <c r="T64" i="32"/>
  <c r="X64" i="32"/>
  <c r="Y65" i="32"/>
  <c r="Y69" i="32"/>
  <c r="J70" i="32"/>
  <c r="N70" i="32"/>
  <c r="R70" i="32"/>
  <c r="V70" i="32"/>
  <c r="K71" i="32"/>
  <c r="O71" i="32"/>
  <c r="S71" i="32"/>
  <c r="W71" i="32"/>
  <c r="H72" i="32"/>
  <c r="L72" i="32"/>
  <c r="P71" i="32"/>
  <c r="P72" i="32"/>
  <c r="T72" i="32"/>
  <c r="X72" i="32"/>
  <c r="Y73" i="32"/>
  <c r="J77" i="32"/>
  <c r="N77" i="32"/>
  <c r="R77" i="32"/>
  <c r="V77" i="32"/>
  <c r="J78" i="32"/>
  <c r="N78" i="32"/>
  <c r="R78" i="32"/>
  <c r="V78" i="32"/>
  <c r="K79" i="32"/>
  <c r="O79" i="32"/>
  <c r="S79" i="32"/>
  <c r="W79" i="32"/>
  <c r="H80" i="32"/>
  <c r="L80" i="32"/>
  <c r="P80" i="32"/>
  <c r="T80" i="32"/>
  <c r="X80" i="32"/>
  <c r="Y81" i="32"/>
  <c r="W83" i="32"/>
  <c r="T84" i="32"/>
  <c r="N85" i="32"/>
  <c r="Y85" i="32"/>
  <c r="K86" i="32"/>
  <c r="O86" i="32"/>
  <c r="S86" i="32"/>
  <c r="W86" i="32"/>
  <c r="H87" i="32"/>
  <c r="L87" i="32"/>
  <c r="P87" i="32"/>
  <c r="T87" i="32"/>
  <c r="X87" i="32"/>
  <c r="I88" i="32"/>
  <c r="M88" i="32"/>
  <c r="Q88" i="32"/>
  <c r="U88" i="32"/>
  <c r="Y88" i="32"/>
  <c r="I89" i="32"/>
  <c r="M89" i="32"/>
  <c r="Q89" i="32"/>
  <c r="U89" i="32"/>
  <c r="Y89" i="32"/>
  <c r="R90" i="32"/>
  <c r="O91" i="32"/>
  <c r="L92" i="32"/>
  <c r="I93" i="32"/>
  <c r="Y93" i="32"/>
  <c r="S94" i="32"/>
  <c r="P95" i="32"/>
  <c r="M96" i="32"/>
  <c r="J97" i="32"/>
  <c r="Y97" i="32"/>
  <c r="S98" i="32"/>
  <c r="P99" i="32"/>
  <c r="M100" i="32"/>
  <c r="J101" i="32"/>
  <c r="Y101" i="32"/>
  <c r="J102" i="32"/>
  <c r="N102" i="32"/>
  <c r="R102" i="32"/>
  <c r="V102" i="32"/>
  <c r="K103" i="32"/>
  <c r="O103" i="32"/>
  <c r="S103" i="32"/>
  <c r="W103" i="32"/>
  <c r="H104" i="32"/>
  <c r="L104" i="32"/>
  <c r="P104" i="32"/>
  <c r="T104" i="32"/>
  <c r="X104" i="32"/>
  <c r="I105" i="32"/>
  <c r="M105" i="32"/>
  <c r="Q105" i="32"/>
  <c r="U105" i="32"/>
  <c r="Y105" i="32"/>
  <c r="R106" i="32"/>
  <c r="O107" i="32"/>
  <c r="L108" i="32"/>
  <c r="I109" i="32"/>
  <c r="Y109" i="32"/>
  <c r="Y113" i="32"/>
  <c r="K114" i="32"/>
  <c r="R65" i="32"/>
  <c r="Q65" i="32"/>
  <c r="J66" i="32"/>
  <c r="K66" i="32"/>
  <c r="V66" i="32"/>
  <c r="W66" i="32"/>
  <c r="O67" i="32"/>
  <c r="P67" i="32"/>
  <c r="H68" i="32"/>
  <c r="I68" i="32"/>
  <c r="T68" i="32"/>
  <c r="U68" i="32"/>
  <c r="R73" i="32"/>
  <c r="Q73" i="32"/>
  <c r="J74" i="32"/>
  <c r="K74" i="32"/>
  <c r="V74" i="32"/>
  <c r="W74" i="32"/>
  <c r="O75" i="32"/>
  <c r="P75" i="32"/>
  <c r="H76" i="32"/>
  <c r="I76" i="32"/>
  <c r="T76" i="32"/>
  <c r="U76" i="32"/>
  <c r="R81" i="32"/>
  <c r="Q81" i="32"/>
  <c r="J82" i="32"/>
  <c r="K82" i="32"/>
  <c r="R82" i="32"/>
  <c r="S82" i="32"/>
  <c r="K83" i="32"/>
  <c r="L83" i="32"/>
  <c r="J90" i="32"/>
  <c r="K90" i="32"/>
  <c r="V90" i="32"/>
  <c r="W90" i="32"/>
  <c r="X92" i="32"/>
  <c r="Y92" i="32"/>
  <c r="Q93" i="32"/>
  <c r="R93" i="32"/>
  <c r="K94" i="32"/>
  <c r="J94" i="32"/>
  <c r="H95" i="32"/>
  <c r="G95" i="32"/>
  <c r="I96" i="32"/>
  <c r="H96" i="32"/>
  <c r="U96" i="32"/>
  <c r="T96" i="32"/>
  <c r="N97" i="32"/>
  <c r="M97" i="32"/>
  <c r="I100" i="32"/>
  <c r="H100" i="32"/>
  <c r="U100" i="32"/>
  <c r="T100" i="32"/>
  <c r="N101" i="32"/>
  <c r="M101" i="32"/>
  <c r="K107" i="32"/>
  <c r="L107" i="32"/>
  <c r="H108" i="32"/>
  <c r="I108" i="32"/>
  <c r="T108" i="32"/>
  <c r="U108" i="32"/>
  <c r="M109" i="32"/>
  <c r="N109" i="32"/>
  <c r="O110" i="32"/>
  <c r="N110" i="32"/>
  <c r="Q64" i="32"/>
  <c r="M69" i="32"/>
  <c r="K70" i="32"/>
  <c r="H71" i="32"/>
  <c r="X71" i="32"/>
  <c r="U72" i="32"/>
  <c r="Q77" i="32"/>
  <c r="O78" i="32"/>
  <c r="L79" i="32"/>
  <c r="I80" i="32"/>
  <c r="Y80" i="32"/>
  <c r="X83" i="32"/>
  <c r="J86" i="32"/>
  <c r="G87" i="32"/>
  <c r="W87" i="32"/>
  <c r="T88" i="32"/>
  <c r="N89" i="32"/>
  <c r="P91" i="32"/>
  <c r="I97" i="32"/>
  <c r="O99" i="32"/>
  <c r="S102" i="32"/>
  <c r="P103" i="32"/>
  <c r="M104" i="32"/>
  <c r="J105" i="32"/>
  <c r="M108" i="32"/>
  <c r="N65" i="32"/>
  <c r="M65" i="32"/>
  <c r="V65" i="32"/>
  <c r="U65" i="32"/>
  <c r="N66" i="32"/>
  <c r="O66" i="32"/>
  <c r="G67" i="32"/>
  <c r="H67" i="32"/>
  <c r="S67" i="32"/>
  <c r="T67" i="32"/>
  <c r="L68" i="32"/>
  <c r="M68" i="32"/>
  <c r="X68" i="32"/>
  <c r="Y68" i="32"/>
  <c r="N73" i="32"/>
  <c r="M73" i="32"/>
  <c r="V73" i="32"/>
  <c r="U73" i="32"/>
  <c r="N74" i="32"/>
  <c r="O74" i="32"/>
  <c r="G75" i="32"/>
  <c r="H75" i="32"/>
  <c r="W75" i="32"/>
  <c r="X75" i="32"/>
  <c r="P76" i="32"/>
  <c r="Q76" i="32"/>
  <c r="J81" i="32"/>
  <c r="I81" i="32"/>
  <c r="G83" i="32"/>
  <c r="H83" i="32"/>
  <c r="S83" i="32"/>
  <c r="T83" i="32"/>
  <c r="L84" i="32"/>
  <c r="M84" i="32"/>
  <c r="X84" i="32"/>
  <c r="Y84" i="32"/>
  <c r="V85" i="32"/>
  <c r="U85" i="32"/>
  <c r="K91" i="32"/>
  <c r="L91" i="32"/>
  <c r="H92" i="32"/>
  <c r="I92" i="32"/>
  <c r="T92" i="32"/>
  <c r="U92" i="32"/>
  <c r="M93" i="32"/>
  <c r="N93" i="32"/>
  <c r="U93" i="32"/>
  <c r="V93" i="32"/>
  <c r="O94" i="32"/>
  <c r="N94" i="32"/>
  <c r="W94" i="32"/>
  <c r="V94" i="32"/>
  <c r="X95" i="32"/>
  <c r="W95" i="32"/>
  <c r="Q96" i="32"/>
  <c r="P96" i="32"/>
  <c r="V97" i="32"/>
  <c r="U97" i="32"/>
  <c r="O98" i="32"/>
  <c r="N98" i="32"/>
  <c r="H99" i="32"/>
  <c r="G99" i="32"/>
  <c r="T99" i="32"/>
  <c r="S99" i="32"/>
  <c r="Y100" i="32"/>
  <c r="X100" i="32"/>
  <c r="R101" i="32"/>
  <c r="Q101" i="32"/>
  <c r="J106" i="32"/>
  <c r="K106" i="32"/>
  <c r="V106" i="32"/>
  <c r="W106" i="32"/>
  <c r="W107" i="32"/>
  <c r="X107" i="32"/>
  <c r="P108" i="32"/>
  <c r="Q108" i="32"/>
  <c r="U109" i="32"/>
  <c r="V109" i="32"/>
  <c r="K110" i="32"/>
  <c r="J110" i="32"/>
  <c r="M64" i="32"/>
  <c r="I69" i="32"/>
  <c r="W70" i="32"/>
  <c r="T71" i="32"/>
  <c r="Q72" i="32"/>
  <c r="M77" i="32"/>
  <c r="K78" i="32"/>
  <c r="H79" i="32"/>
  <c r="X79" i="32"/>
  <c r="U80" i="32"/>
  <c r="U84" i="32"/>
  <c r="V86" i="32"/>
  <c r="S87" i="32"/>
  <c r="P88" i="32"/>
  <c r="J89" i="32"/>
  <c r="M92" i="32"/>
  <c r="R94" i="32"/>
  <c r="L100" i="32"/>
  <c r="O102" i="32"/>
  <c r="L103" i="32"/>
  <c r="I104" i="32"/>
  <c r="Y104" i="32"/>
  <c r="V105" i="32"/>
  <c r="J109" i="32"/>
  <c r="J65" i="32"/>
  <c r="I65" i="32"/>
  <c r="R66" i="32"/>
  <c r="S66" i="32"/>
  <c r="K67" i="32"/>
  <c r="L67" i="32"/>
  <c r="W67" i="32"/>
  <c r="X67" i="32"/>
  <c r="P68" i="32"/>
  <c r="Q68" i="32"/>
  <c r="J73" i="32"/>
  <c r="I73" i="32"/>
  <c r="R74" i="32"/>
  <c r="S74" i="32"/>
  <c r="K75" i="32"/>
  <c r="L75" i="32"/>
  <c r="S75" i="32"/>
  <c r="T75" i="32"/>
  <c r="L76" i="32"/>
  <c r="M76" i="32"/>
  <c r="X76" i="32"/>
  <c r="Y76" i="32"/>
  <c r="N81" i="32"/>
  <c r="M81" i="32"/>
  <c r="V81" i="32"/>
  <c r="U81" i="32"/>
  <c r="N82" i="32"/>
  <c r="O82" i="32"/>
  <c r="V82" i="32"/>
  <c r="W82" i="32"/>
  <c r="O83" i="32"/>
  <c r="P83" i="32"/>
  <c r="H84" i="32"/>
  <c r="I84" i="32"/>
  <c r="P84" i="32"/>
  <c r="Q84" i="32"/>
  <c r="J85" i="32"/>
  <c r="I85" i="32"/>
  <c r="R85" i="32"/>
  <c r="Q85" i="32"/>
  <c r="N90" i="32"/>
  <c r="O90" i="32"/>
  <c r="G91" i="32"/>
  <c r="H91" i="32"/>
  <c r="S91" i="32"/>
  <c r="T91" i="32"/>
  <c r="W91" i="32"/>
  <c r="X91" i="32"/>
  <c r="P92" i="32"/>
  <c r="Q92" i="32"/>
  <c r="L95" i="32"/>
  <c r="K95" i="32"/>
  <c r="T95" i="32"/>
  <c r="S95" i="32"/>
  <c r="Y96" i="32"/>
  <c r="X96" i="32"/>
  <c r="R97" i="32"/>
  <c r="Q97" i="32"/>
  <c r="K98" i="32"/>
  <c r="J98" i="32"/>
  <c r="W98" i="32"/>
  <c r="V98" i="32"/>
  <c r="L99" i="32"/>
  <c r="K99" i="32"/>
  <c r="X99" i="32"/>
  <c r="W99" i="32"/>
  <c r="Q100" i="32"/>
  <c r="P100" i="32"/>
  <c r="V101" i="32"/>
  <c r="U101" i="32"/>
  <c r="N106" i="32"/>
  <c r="O106" i="32"/>
  <c r="G107" i="32"/>
  <c r="H107" i="32"/>
  <c r="S107" i="32"/>
  <c r="T107" i="32"/>
  <c r="X108" i="32"/>
  <c r="Y108" i="32"/>
  <c r="Q109" i="32"/>
  <c r="R109" i="32"/>
  <c r="S110" i="32"/>
  <c r="R110" i="32"/>
  <c r="H111" i="32"/>
  <c r="G111" i="32"/>
  <c r="U64" i="32"/>
  <c r="Q69" i="32"/>
  <c r="O70" i="32"/>
  <c r="L71" i="32"/>
  <c r="I72" i="32"/>
  <c r="Y72" i="32"/>
  <c r="U77" i="32"/>
  <c r="S78" i="32"/>
  <c r="P79" i="32"/>
  <c r="M80" i="32"/>
  <c r="M85" i="32"/>
  <c r="N86" i="32"/>
  <c r="K87" i="32"/>
  <c r="H88" i="32"/>
  <c r="X88" i="32"/>
  <c r="R89" i="32"/>
  <c r="S90" i="32"/>
  <c r="L96" i="32"/>
  <c r="R98" i="32"/>
  <c r="W102" i="32"/>
  <c r="T103" i="32"/>
  <c r="Q104" i="32"/>
  <c r="N105" i="32"/>
  <c r="P107" i="32"/>
  <c r="L111" i="32"/>
  <c r="K111" i="32"/>
  <c r="X111" i="32"/>
  <c r="W111" i="32"/>
  <c r="Q112" i="32"/>
  <c r="P112" i="32"/>
  <c r="J113" i="32"/>
  <c r="I113" i="32"/>
  <c r="R114" i="32"/>
  <c r="S114" i="32"/>
  <c r="K115" i="32"/>
  <c r="L115" i="32"/>
  <c r="W115" i="32"/>
  <c r="X115" i="32"/>
  <c r="T116" i="32"/>
  <c r="U116" i="32"/>
  <c r="W110" i="32"/>
  <c r="V110" i="32"/>
  <c r="P111" i="32"/>
  <c r="O111" i="32"/>
  <c r="I112" i="32"/>
  <c r="H112" i="32"/>
  <c r="U112" i="32"/>
  <c r="T112" i="32"/>
  <c r="N113" i="32"/>
  <c r="M113" i="32"/>
  <c r="V114" i="32"/>
  <c r="W114" i="32"/>
  <c r="O115" i="32"/>
  <c r="P115" i="32"/>
  <c r="P116" i="32"/>
  <c r="Q116" i="32"/>
  <c r="T111" i="32"/>
  <c r="S111" i="32"/>
  <c r="M112" i="32"/>
  <c r="L112" i="32"/>
  <c r="Y112" i="32"/>
  <c r="X112" i="32"/>
  <c r="R113" i="32"/>
  <c r="Q113" i="32"/>
  <c r="V113" i="32"/>
  <c r="U113" i="32"/>
  <c r="N114" i="32"/>
  <c r="O114" i="32"/>
  <c r="G115" i="32"/>
  <c r="H115" i="32"/>
  <c r="S115" i="32"/>
  <c r="T115" i="32"/>
  <c r="H116" i="32"/>
  <c r="I116" i="32"/>
  <c r="L116" i="32"/>
  <c r="M116" i="32"/>
  <c r="X116" i="32"/>
  <c r="Y116" i="32"/>
  <c r="D87" i="32"/>
  <c r="D83" i="32"/>
  <c r="D79" i="32"/>
  <c r="D75" i="32"/>
  <c r="D71" i="32"/>
  <c r="D67" i="32"/>
  <c r="E64" i="32"/>
  <c r="E68" i="32"/>
  <c r="E72" i="32"/>
  <c r="E76" i="32"/>
  <c r="E80" i="32"/>
  <c r="E84" i="32"/>
  <c r="E88" i="32"/>
  <c r="E92" i="32"/>
  <c r="E96" i="32"/>
  <c r="E100" i="32"/>
  <c r="E104" i="32"/>
  <c r="E108" i="32"/>
  <c r="E112" i="32"/>
  <c r="E116" i="32"/>
  <c r="F114" i="32"/>
  <c r="F110" i="32"/>
  <c r="F106" i="32"/>
  <c r="F102" i="32"/>
  <c r="F98" i="32"/>
  <c r="F94" i="32"/>
  <c r="F90" i="32"/>
  <c r="F86" i="32"/>
  <c r="F82" i="32"/>
  <c r="F78" i="32"/>
  <c r="F74" i="32"/>
  <c r="F70" i="32"/>
  <c r="F66" i="32"/>
  <c r="C12" i="33" l="1"/>
  <c r="F15" i="33"/>
  <c r="F14" i="33"/>
  <c r="F13" i="33"/>
  <c r="F12" i="33"/>
  <c r="F11" i="33"/>
  <c r="F10" i="33"/>
  <c r="F9" i="33"/>
  <c r="F8" i="33"/>
  <c r="F7" i="33"/>
  <c r="F6" i="33"/>
  <c r="D15" i="33"/>
  <c r="D14" i="33"/>
  <c r="D13" i="33"/>
  <c r="D12" i="33"/>
  <c r="D11" i="33"/>
  <c r="D10" i="33"/>
  <c r="D9" i="33"/>
  <c r="D8" i="33"/>
  <c r="D7" i="33"/>
  <c r="D5" i="33"/>
  <c r="I22" i="29" l="1"/>
  <c r="I8" i="29"/>
  <c r="I16" i="29"/>
  <c r="F24" i="29"/>
  <c r="F14" i="29"/>
  <c r="F10" i="29"/>
  <c r="I18" i="29"/>
  <c r="G12" i="29"/>
  <c r="I20" i="29"/>
  <c r="F28" i="29"/>
  <c r="F12" i="29"/>
  <c r="I26" i="29"/>
  <c r="I10" i="29"/>
  <c r="I28" i="29"/>
  <c r="I12" i="29"/>
  <c r="I24" i="29"/>
  <c r="F18" i="29"/>
  <c r="F22" i="29"/>
  <c r="F20" i="29"/>
  <c r="G8" i="29"/>
  <c r="F16" i="29"/>
  <c r="I14" i="29"/>
  <c r="F8" i="29"/>
  <c r="F17" i="33"/>
  <c r="G54" i="28"/>
  <c r="G56" i="28"/>
  <c r="G58" i="28"/>
  <c r="G57" i="28"/>
  <c r="G55" i="28"/>
  <c r="BJ54" i="25"/>
  <c r="BJ55" i="25"/>
  <c r="BJ56" i="25"/>
  <c r="BJ57" i="25"/>
  <c r="I33" i="29" l="1"/>
  <c r="BG7" i="13"/>
  <c r="BH7" i="13" s="1"/>
  <c r="BG8" i="13"/>
  <c r="BH8" i="13" s="1"/>
  <c r="BG9" i="13"/>
  <c r="BH9" i="13" s="1"/>
  <c r="BG10" i="13"/>
  <c r="BH10" i="13" s="1"/>
  <c r="BG11" i="13"/>
  <c r="BH11" i="13" s="1"/>
  <c r="BG12" i="13"/>
  <c r="BH12" i="13" s="1"/>
  <c r="BG13" i="13"/>
  <c r="BH13" i="13" s="1"/>
  <c r="BG14" i="13"/>
  <c r="BH14" i="13" s="1"/>
  <c r="BG15" i="13"/>
  <c r="BH15" i="13" s="1"/>
  <c r="BG16" i="13"/>
  <c r="BH16" i="13" s="1"/>
  <c r="BG17" i="13"/>
  <c r="BH17" i="13" s="1"/>
  <c r="BG18" i="13"/>
  <c r="BH18" i="13" s="1"/>
  <c r="BG6" i="13"/>
  <c r="BA61" i="13"/>
  <c r="BB61" i="13"/>
  <c r="BC61" i="13"/>
  <c r="BD61" i="13"/>
  <c r="BE61" i="13"/>
  <c r="BJ53" i="25"/>
  <c r="BG61" i="13" l="1"/>
  <c r="BH6" i="13"/>
  <c r="G53" i="28" l="1"/>
  <c r="G52" i="28"/>
  <c r="G51" i="28"/>
  <c r="G50" i="28"/>
  <c r="G49" i="28"/>
  <c r="G48" i="28"/>
  <c r="G47" i="28"/>
  <c r="G46" i="28"/>
  <c r="G45" i="28"/>
  <c r="G44" i="28"/>
  <c r="G43" i="28"/>
  <c r="G42" i="28"/>
  <c r="G41" i="28"/>
  <c r="G40" i="28"/>
  <c r="G39" i="28"/>
  <c r="G38" i="28"/>
  <c r="G37" i="28"/>
  <c r="G36" i="28"/>
  <c r="G35" i="28"/>
  <c r="G34" i="28"/>
  <c r="G33" i="28"/>
  <c r="G32" i="28"/>
  <c r="G31" i="28"/>
  <c r="G30" i="28"/>
  <c r="G29" i="28"/>
  <c r="G28" i="28"/>
  <c r="G27" i="28"/>
  <c r="G26" i="28"/>
  <c r="G25" i="28"/>
  <c r="G24" i="28"/>
  <c r="G23" i="28"/>
  <c r="G22" i="28"/>
  <c r="G21" i="28"/>
  <c r="G20" i="28"/>
  <c r="G19" i="28"/>
  <c r="G18" i="28"/>
  <c r="G17" i="28"/>
  <c r="G16" i="28"/>
  <c r="G15" i="28"/>
  <c r="G14" i="28"/>
  <c r="G13" i="28"/>
  <c r="G12" i="28"/>
  <c r="G11" i="28"/>
  <c r="G10" i="28"/>
  <c r="G9" i="28"/>
  <c r="G8" i="28"/>
  <c r="G7" i="28"/>
  <c r="B16" i="30" l="1"/>
  <c r="D16" i="30"/>
  <c r="F16" i="30"/>
  <c r="H16" i="30"/>
  <c r="J16" i="30"/>
  <c r="N16" i="30"/>
  <c r="O16" i="30"/>
  <c r="P16" i="30"/>
  <c r="S16" i="30"/>
  <c r="W16" i="30"/>
  <c r="Z16" i="30"/>
  <c r="AA16" i="30"/>
  <c r="AF16" i="30"/>
  <c r="AG16" i="30"/>
  <c r="AI16" i="30"/>
  <c r="AJ16" i="30"/>
  <c r="AO16" i="30"/>
  <c r="B17" i="30"/>
  <c r="C16" i="30"/>
  <c r="D17" i="30"/>
  <c r="F17" i="30"/>
  <c r="H17" i="30"/>
  <c r="J17" i="30"/>
  <c r="N17" i="30"/>
  <c r="O17" i="30"/>
  <c r="P17" i="30"/>
  <c r="S17" i="30"/>
  <c r="W17" i="30"/>
  <c r="Z17" i="30"/>
  <c r="AA17" i="30"/>
  <c r="AB16" i="30"/>
  <c r="AF17" i="30"/>
  <c r="AG17" i="30"/>
  <c r="AI17" i="30"/>
  <c r="AJ17" i="30"/>
  <c r="AO17" i="30"/>
  <c r="AT16" i="30"/>
  <c r="AU16" i="30"/>
  <c r="B18" i="30"/>
  <c r="C17" i="30"/>
  <c r="D18" i="30"/>
  <c r="E16" i="30"/>
  <c r="F18" i="30"/>
  <c r="H18" i="30"/>
  <c r="L16" i="30"/>
  <c r="N18" i="30"/>
  <c r="O18" i="30"/>
  <c r="P18" i="30"/>
  <c r="S18" i="30"/>
  <c r="T16" i="30"/>
  <c r="U16" i="30"/>
  <c r="W18" i="30"/>
  <c r="X16" i="30"/>
  <c r="Y16" i="30"/>
  <c r="Z18" i="30"/>
  <c r="AA18" i="30"/>
  <c r="AB17" i="30"/>
  <c r="AF18" i="30"/>
  <c r="AG18" i="30"/>
  <c r="AI18" i="30"/>
  <c r="AJ18" i="30"/>
  <c r="AK16" i="30"/>
  <c r="AN16" i="30"/>
  <c r="AO18" i="30"/>
  <c r="AR16" i="30"/>
  <c r="AT17" i="30"/>
  <c r="AU17" i="30"/>
  <c r="B19" i="30"/>
  <c r="C18" i="30"/>
  <c r="D19" i="30"/>
  <c r="E17" i="30"/>
  <c r="F19" i="30"/>
  <c r="H19" i="30"/>
  <c r="J19" i="30"/>
  <c r="L17" i="30"/>
  <c r="N19" i="30"/>
  <c r="O19" i="30"/>
  <c r="P19" i="30"/>
  <c r="S19" i="30"/>
  <c r="T17" i="30"/>
  <c r="U17" i="30"/>
  <c r="W19" i="30"/>
  <c r="X17" i="30"/>
  <c r="Y17" i="30"/>
  <c r="Z19" i="30"/>
  <c r="AA19" i="30"/>
  <c r="AB18" i="30"/>
  <c r="AD16" i="30"/>
  <c r="AF19" i="30"/>
  <c r="AG19" i="30"/>
  <c r="AI19" i="30"/>
  <c r="AJ19" i="30"/>
  <c r="AK17" i="30"/>
  <c r="AL16" i="30"/>
  <c r="AN17" i="30"/>
  <c r="AO19" i="30"/>
  <c r="AR17" i="30"/>
  <c r="AT18" i="30"/>
  <c r="AU18" i="30"/>
  <c r="B20" i="30"/>
  <c r="C19" i="30"/>
  <c r="D20" i="30"/>
  <c r="E18" i="30"/>
  <c r="F20" i="30"/>
  <c r="G16" i="30"/>
  <c r="H20" i="30"/>
  <c r="I16" i="30"/>
  <c r="J20" i="30"/>
  <c r="K16" i="30"/>
  <c r="L18" i="30"/>
  <c r="M16" i="30"/>
  <c r="N20" i="30"/>
  <c r="O20" i="30"/>
  <c r="P20" i="30"/>
  <c r="S20" i="30"/>
  <c r="T18" i="30"/>
  <c r="U18" i="30"/>
  <c r="V16" i="30"/>
  <c r="W20" i="30"/>
  <c r="X18" i="30"/>
  <c r="Y18" i="30"/>
  <c r="Z20" i="30"/>
  <c r="AA20" i="30"/>
  <c r="AB19" i="30"/>
  <c r="AD17" i="30"/>
  <c r="AF20" i="30"/>
  <c r="AG20" i="30"/>
  <c r="AI20" i="30"/>
  <c r="AJ20" i="30"/>
  <c r="AK18" i="30"/>
  <c r="AL17" i="30"/>
  <c r="AN18" i="30"/>
  <c r="AO20" i="30"/>
  <c r="AP16" i="30"/>
  <c r="AR18" i="30"/>
  <c r="AT19" i="30"/>
  <c r="AU19" i="30"/>
  <c r="AV16" i="30"/>
  <c r="G28" i="29" l="1"/>
  <c r="G26" i="29"/>
  <c r="G24" i="29"/>
  <c r="G20" i="29"/>
  <c r="G18" i="29"/>
  <c r="G16" i="29"/>
  <c r="G14" i="29"/>
  <c r="G10" i="29"/>
  <c r="BJ25" i="25"/>
  <c r="BJ52" i="25" l="1"/>
  <c r="BJ8" i="25"/>
  <c r="BJ10" i="25"/>
  <c r="BJ11" i="25"/>
  <c r="BJ12" i="25"/>
  <c r="BJ13" i="25"/>
  <c r="BJ14" i="25"/>
  <c r="BJ15" i="25"/>
  <c r="BJ16" i="25"/>
  <c r="BJ17" i="25"/>
  <c r="BJ18" i="25"/>
  <c r="BJ19" i="25"/>
  <c r="BJ20" i="25"/>
  <c r="BJ21" i="25"/>
  <c r="BJ22" i="25"/>
  <c r="BJ23" i="25"/>
  <c r="BJ24" i="25"/>
  <c r="BJ26" i="25"/>
  <c r="BJ27" i="25"/>
  <c r="BJ28" i="25"/>
  <c r="BJ29" i="25"/>
  <c r="BJ30" i="25"/>
  <c r="BJ31" i="25"/>
  <c r="BJ32" i="25"/>
  <c r="BJ33" i="25"/>
  <c r="BJ34" i="25"/>
  <c r="BJ35" i="25"/>
  <c r="BJ36" i="25"/>
  <c r="BJ37" i="25"/>
  <c r="BJ38" i="25"/>
  <c r="BJ39" i="25"/>
  <c r="BJ40" i="25"/>
  <c r="BJ41" i="25"/>
  <c r="BJ42" i="25"/>
  <c r="BJ43" i="25"/>
  <c r="BJ44" i="25"/>
  <c r="BJ45" i="25"/>
  <c r="BJ46" i="25"/>
  <c r="BJ47" i="25"/>
  <c r="BJ48" i="25"/>
  <c r="BJ49" i="25"/>
  <c r="BJ50" i="25"/>
  <c r="BJ51" i="25"/>
  <c r="BJ7" i="25"/>
  <c r="AA57" i="24" l="1"/>
  <c r="AA51" i="24"/>
  <c r="AA47" i="24"/>
  <c r="AA42" i="24"/>
  <c r="AA28" i="24"/>
  <c r="AA8" i="24"/>
  <c r="AA39" i="24"/>
  <c r="AA30" i="24"/>
  <c r="AA13" i="24"/>
  <c r="AA46" i="24"/>
  <c r="AA33" i="24"/>
  <c r="AA12" i="24"/>
  <c r="AA27" i="24"/>
  <c r="AA11" i="24"/>
  <c r="AA43" i="24"/>
  <c r="AA34" i="24"/>
  <c r="AA25" i="24"/>
  <c r="AA17" i="24"/>
  <c r="AA9" i="24"/>
  <c r="AA56" i="24"/>
  <c r="AA50" i="24"/>
  <c r="AA38" i="24"/>
  <c r="AA16" i="24"/>
  <c r="AA59" i="24"/>
  <c r="AA55" i="24"/>
  <c r="AA49" i="24"/>
  <c r="AA45" i="24"/>
  <c r="AA41" i="24"/>
  <c r="AA37" i="24"/>
  <c r="AA32" i="24"/>
  <c r="AA19" i="24"/>
  <c r="AA15" i="24"/>
  <c r="AA54" i="24"/>
  <c r="AA48" i="24"/>
  <c r="AA44" i="24"/>
  <c r="AA40" i="24"/>
  <c r="AA36" i="24"/>
  <c r="AA31" i="24"/>
  <c r="AA26" i="24"/>
  <c r="AA18" i="24"/>
  <c r="AA14" i="24"/>
  <c r="AA10" i="24"/>
  <c r="AE42" i="24"/>
  <c r="AE38" i="24"/>
  <c r="AE28" i="24"/>
  <c r="AE20" i="24"/>
  <c r="AE59" i="24"/>
  <c r="AE45" i="24"/>
  <c r="AE15" i="24"/>
  <c r="AE49" i="24"/>
  <c r="AE19" i="24"/>
  <c r="AE8" i="24"/>
  <c r="AE48" i="24"/>
  <c r="AE31" i="24"/>
  <c r="AE18" i="24"/>
  <c r="AE55" i="24"/>
  <c r="AE41" i="24"/>
  <c r="AE27" i="24"/>
  <c r="AE36" i="24"/>
  <c r="AE26" i="24"/>
  <c r="AE57" i="24"/>
  <c r="AE51" i="24"/>
  <c r="AE47" i="24"/>
  <c r="AE39" i="24"/>
  <c r="AE34" i="24"/>
  <c r="AE30" i="24"/>
  <c r="AE25" i="24"/>
  <c r="AE17" i="24"/>
  <c r="AE13" i="24"/>
  <c r="AE9" i="24"/>
  <c r="J10" i="29"/>
  <c r="G5" i="33"/>
  <c r="J14" i="29"/>
  <c r="J20" i="29"/>
  <c r="J12" i="29"/>
  <c r="J16" i="29"/>
  <c r="J18" i="29"/>
  <c r="G13" i="33"/>
  <c r="J24" i="29"/>
  <c r="G12" i="33"/>
  <c r="J28" i="29"/>
  <c r="J22" i="29"/>
  <c r="J26" i="29"/>
  <c r="G9" i="33"/>
  <c r="G14" i="33"/>
  <c r="G11" i="33"/>
  <c r="G8" i="33"/>
  <c r="G10" i="33"/>
  <c r="G7" i="33"/>
  <c r="G6" i="33"/>
  <c r="G15" i="33"/>
  <c r="AE46" i="24"/>
  <c r="AE50" i="24"/>
  <c r="AE56" i="24"/>
  <c r="AE12" i="24"/>
  <c r="AE37" i="24"/>
  <c r="M32" i="39"/>
  <c r="AE33" i="24"/>
  <c r="AE16" i="24"/>
  <c r="AE54" i="24"/>
  <c r="AE44" i="24"/>
  <c r="AE10" i="24"/>
  <c r="AE40" i="24"/>
  <c r="AE14" i="24"/>
  <c r="AE43" i="24"/>
  <c r="J33" i="29" l="1"/>
  <c r="M43" i="39"/>
  <c r="AH43" i="24"/>
  <c r="M44" i="39"/>
  <c r="AH44" i="24"/>
  <c r="M14" i="39"/>
  <c r="AH14" i="24"/>
  <c r="M54" i="39"/>
  <c r="AH54" i="24"/>
  <c r="M37" i="39"/>
  <c r="AH37" i="24"/>
  <c r="M46" i="39"/>
  <c r="AH46" i="24"/>
  <c r="M17" i="39"/>
  <c r="AH17" i="24"/>
  <c r="M39" i="39"/>
  <c r="AH39" i="24"/>
  <c r="M26" i="39"/>
  <c r="AH26" i="24"/>
  <c r="M55" i="39"/>
  <c r="AH55" i="24"/>
  <c r="M8" i="39"/>
  <c r="AH8" i="24"/>
  <c r="AH32" i="24"/>
  <c r="AH29" i="24"/>
  <c r="AH53" i="24"/>
  <c r="AH23" i="24"/>
  <c r="AH21" i="24"/>
  <c r="AH52" i="24"/>
  <c r="AH24" i="24"/>
  <c r="AH11" i="24"/>
  <c r="AH22" i="24"/>
  <c r="AH58" i="24"/>
  <c r="AH60" i="24"/>
  <c r="AH35" i="24"/>
  <c r="M45" i="39"/>
  <c r="AH45" i="24"/>
  <c r="M38" i="39"/>
  <c r="AH38" i="24"/>
  <c r="M25" i="39"/>
  <c r="AH25" i="24"/>
  <c r="M47" i="39"/>
  <c r="AH47" i="24"/>
  <c r="M36" i="39"/>
  <c r="AH36" i="24"/>
  <c r="M18" i="39"/>
  <c r="AH18" i="24"/>
  <c r="M19" i="39"/>
  <c r="AH19" i="24"/>
  <c r="M59" i="39"/>
  <c r="AH59" i="24"/>
  <c r="M42" i="39"/>
  <c r="AH42" i="24"/>
  <c r="M40" i="39"/>
  <c r="AH40" i="24"/>
  <c r="M16" i="39"/>
  <c r="AH16" i="24"/>
  <c r="M12" i="39"/>
  <c r="AH12" i="24"/>
  <c r="M10" i="39"/>
  <c r="AH10" i="24"/>
  <c r="M33" i="39"/>
  <c r="AH33" i="24"/>
  <c r="M56" i="39"/>
  <c r="AH56" i="24"/>
  <c r="M9" i="39"/>
  <c r="AH9" i="24"/>
  <c r="M30" i="39"/>
  <c r="AH30" i="24"/>
  <c r="M51" i="39"/>
  <c r="AH51" i="24"/>
  <c r="M27" i="39"/>
  <c r="AH27" i="24"/>
  <c r="M31" i="39"/>
  <c r="AH31" i="24"/>
  <c r="M49" i="39"/>
  <c r="AH49" i="24"/>
  <c r="M20" i="39"/>
  <c r="AH20" i="24"/>
  <c r="M50" i="39"/>
  <c r="AH50" i="24"/>
  <c r="M13" i="39"/>
  <c r="AH13" i="24"/>
  <c r="M34" i="39"/>
  <c r="AH34" i="24"/>
  <c r="M57" i="39"/>
  <c r="AH57" i="24"/>
  <c r="M41" i="39"/>
  <c r="AH41" i="24"/>
  <c r="M48" i="39"/>
  <c r="AH48" i="24"/>
  <c r="M15" i="39"/>
  <c r="AH15" i="24"/>
  <c r="M28" i="39"/>
  <c r="AH28" i="24"/>
  <c r="AB11" i="24"/>
  <c r="AC11" i="24" s="1"/>
  <c r="AB50" i="24"/>
  <c r="AC50" i="24" s="1"/>
  <c r="O39" i="25"/>
  <c r="AG47" i="25"/>
  <c r="AF58" i="24"/>
  <c r="AB58" i="24"/>
  <c r="AQ48" i="43" s="1"/>
  <c r="AB51" i="24"/>
  <c r="AC51" i="24" s="1"/>
  <c r="AO47" i="25"/>
  <c r="AZ47" i="25"/>
  <c r="AP47" i="25"/>
  <c r="AB57" i="24"/>
  <c r="AZ47" i="43" s="1"/>
  <c r="AB47" i="24"/>
  <c r="AE39" i="43" s="1"/>
  <c r="H39" i="25"/>
  <c r="AL39" i="25"/>
  <c r="X39" i="25"/>
  <c r="BE39" i="25"/>
  <c r="AY39" i="25"/>
  <c r="AO39" i="25"/>
  <c r="G39" i="25"/>
  <c r="AE39" i="25"/>
  <c r="Y39" i="25"/>
  <c r="F39" i="25"/>
  <c r="W39" i="25"/>
  <c r="AG39" i="25"/>
  <c r="AH39" i="25"/>
  <c r="BD39" i="25"/>
  <c r="AU39" i="25"/>
  <c r="S39" i="25"/>
  <c r="J39" i="25"/>
  <c r="AR39" i="25"/>
  <c r="AM39" i="25"/>
  <c r="AB44" i="24"/>
  <c r="N36" i="25"/>
  <c r="V36" i="25"/>
  <c r="AP36" i="25"/>
  <c r="E36" i="25"/>
  <c r="AM36" i="25"/>
  <c r="AQ36" i="25"/>
  <c r="Q36" i="25"/>
  <c r="P36" i="25"/>
  <c r="AJ36" i="25"/>
  <c r="AR36" i="25"/>
  <c r="AZ36" i="25"/>
  <c r="I36" i="25"/>
  <c r="AS36" i="25"/>
  <c r="Y9" i="25"/>
  <c r="AK9" i="25"/>
  <c r="AO9" i="25"/>
  <c r="AS9" i="25"/>
  <c r="AW9" i="25"/>
  <c r="J9" i="25"/>
  <c r="AD9" i="25"/>
  <c r="AX9" i="25"/>
  <c r="O9" i="25"/>
  <c r="AQ9" i="25"/>
  <c r="BC9" i="25"/>
  <c r="AJ9" i="25"/>
  <c r="P9" i="25"/>
  <c r="AB12" i="24"/>
  <c r="L10" i="25"/>
  <c r="AB10" i="25"/>
  <c r="U10" i="25"/>
  <c r="AO10" i="25"/>
  <c r="AH10" i="25"/>
  <c r="AU10" i="25"/>
  <c r="AI10" i="25"/>
  <c r="AE10" i="25"/>
  <c r="AB8" i="24"/>
  <c r="AC8" i="24" s="1"/>
  <c r="AD8" i="24" s="1"/>
  <c r="AB42" i="24"/>
  <c r="P34" i="25"/>
  <c r="T34" i="25"/>
  <c r="X34" i="25"/>
  <c r="AF34" i="25"/>
  <c r="AJ34" i="25"/>
  <c r="AN34" i="25"/>
  <c r="G34" i="25"/>
  <c r="Q34" i="25"/>
  <c r="AC34" i="25"/>
  <c r="AO34" i="25"/>
  <c r="BA34" i="25"/>
  <c r="BE34" i="25"/>
  <c r="E34" i="25"/>
  <c r="K34" i="25"/>
  <c r="J34" i="25"/>
  <c r="R34" i="25"/>
  <c r="V34" i="25"/>
  <c r="Z34" i="25"/>
  <c r="AX34" i="25"/>
  <c r="S34" i="25"/>
  <c r="AQ34" i="25"/>
  <c r="AB48" i="24"/>
  <c r="AD40" i="43" s="1"/>
  <c r="Z40" i="25"/>
  <c r="AH40" i="25"/>
  <c r="AT40" i="25"/>
  <c r="BB40" i="25"/>
  <c r="O40" i="25"/>
  <c r="AI40" i="25"/>
  <c r="AU40" i="25"/>
  <c r="BC40" i="25"/>
  <c r="G40" i="25"/>
  <c r="I40" i="25"/>
  <c r="AC40" i="25"/>
  <c r="AS40" i="25"/>
  <c r="E40" i="25"/>
  <c r="P40" i="25"/>
  <c r="AB40" i="25"/>
  <c r="BD40" i="25"/>
  <c r="AB15" i="24"/>
  <c r="I13" i="25"/>
  <c r="P13" i="25"/>
  <c r="AB32" i="24"/>
  <c r="Q25" i="25"/>
  <c r="AC25" i="25"/>
  <c r="AS25" i="25"/>
  <c r="AW25" i="25"/>
  <c r="J25" i="25"/>
  <c r="Z25" i="25"/>
  <c r="AD25" i="25"/>
  <c r="AX25" i="25"/>
  <c r="K25" i="25"/>
  <c r="O25" i="25"/>
  <c r="S25" i="25"/>
  <c r="AE25" i="25"/>
  <c r="AU25" i="25"/>
  <c r="AY25" i="25"/>
  <c r="AB25" i="25"/>
  <c r="T25" i="25"/>
  <c r="AF25" i="25"/>
  <c r="AR25" i="25"/>
  <c r="AV25" i="25"/>
  <c r="AB41" i="24"/>
  <c r="AG33" i="25"/>
  <c r="BE33" i="25"/>
  <c r="BB33" i="25"/>
  <c r="AB55" i="24"/>
  <c r="AW45" i="25"/>
  <c r="AX45" i="25"/>
  <c r="AE45" i="25"/>
  <c r="AN45" i="25"/>
  <c r="F45" i="25"/>
  <c r="F39" i="43"/>
  <c r="AB13" i="24"/>
  <c r="AE11" i="43" s="1"/>
  <c r="K11" i="25"/>
  <c r="S11" i="25"/>
  <c r="W11" i="25"/>
  <c r="AI11" i="25"/>
  <c r="AM11" i="25"/>
  <c r="AQ11" i="25"/>
  <c r="T11" i="25"/>
  <c r="X11" i="25"/>
  <c r="AB11" i="25"/>
  <c r="AF11" i="25"/>
  <c r="AR11" i="25"/>
  <c r="AV11" i="25"/>
  <c r="BD11" i="25"/>
  <c r="M11" i="25"/>
  <c r="U11" i="25"/>
  <c r="AG11" i="25"/>
  <c r="AW11" i="25"/>
  <c r="J11" i="25"/>
  <c r="AP11" i="25"/>
  <c r="BB11" i="25"/>
  <c r="E11" i="25"/>
  <c r="Z11" i="25"/>
  <c r="F11" i="25"/>
  <c r="H11" i="25"/>
  <c r="R11" i="25"/>
  <c r="AH11" i="25"/>
  <c r="AT11" i="25"/>
  <c r="AB39" i="24"/>
  <c r="AZ31" i="43" s="1"/>
  <c r="K31" i="25"/>
  <c r="W31" i="25"/>
  <c r="AA31" i="25"/>
  <c r="AE31" i="25"/>
  <c r="I31" i="25"/>
  <c r="M31" i="25"/>
  <c r="AQ31" i="25"/>
  <c r="AY31" i="25"/>
  <c r="BC31" i="25"/>
  <c r="L31" i="25"/>
  <c r="AF31" i="25"/>
  <c r="AX31" i="25"/>
  <c r="N31" i="25"/>
  <c r="R31" i="25"/>
  <c r="AB31" i="25"/>
  <c r="AL31" i="25"/>
  <c r="AT31" i="25"/>
  <c r="AB10" i="24"/>
  <c r="J8" i="25"/>
  <c r="AL8" i="25"/>
  <c r="O8" i="25"/>
  <c r="AJ8" i="25"/>
  <c r="AN8" i="25"/>
  <c r="E8" i="25"/>
  <c r="Q8" i="25"/>
  <c r="AB18" i="24"/>
  <c r="AV16" i="43" s="1"/>
  <c r="G16" i="25"/>
  <c r="AB31" i="24"/>
  <c r="N24" i="25"/>
  <c r="AX24" i="25"/>
  <c r="L24" i="25"/>
  <c r="AB40" i="24"/>
  <c r="F32" i="43" s="1"/>
  <c r="N32" i="25"/>
  <c r="R32" i="25"/>
  <c r="AX32" i="25"/>
  <c r="BB32" i="25"/>
  <c r="K32" i="25"/>
  <c r="O32" i="25"/>
  <c r="AE32" i="25"/>
  <c r="M32" i="25"/>
  <c r="Y32" i="25"/>
  <c r="AK32" i="25"/>
  <c r="AW32" i="25"/>
  <c r="BA32" i="25"/>
  <c r="AR32" i="25"/>
  <c r="H32" i="25"/>
  <c r="AB54" i="24"/>
  <c r="AZ44" i="43" s="1"/>
  <c r="J44" i="25"/>
  <c r="R44" i="25"/>
  <c r="V44" i="25"/>
  <c r="Z44" i="25"/>
  <c r="AD44" i="25"/>
  <c r="AL44" i="25"/>
  <c r="BB44" i="25"/>
  <c r="K44" i="25"/>
  <c r="O44" i="25"/>
  <c r="S44" i="25"/>
  <c r="W44" i="25"/>
  <c r="AI44" i="25"/>
  <c r="AM44" i="25"/>
  <c r="AY44" i="25"/>
  <c r="G44" i="25"/>
  <c r="AJ44" i="25"/>
  <c r="AR44" i="25"/>
  <c r="I44" i="25"/>
  <c r="M44" i="25"/>
  <c r="BE44" i="25"/>
  <c r="Q44" i="25"/>
  <c r="AC44" i="25"/>
  <c r="E44" i="25"/>
  <c r="AB59" i="24"/>
  <c r="U49" i="25"/>
  <c r="AK49" i="25"/>
  <c r="BA49" i="25"/>
  <c r="AV49" i="25"/>
  <c r="AH49" i="25"/>
  <c r="AP49" i="25"/>
  <c r="AT49" i="25"/>
  <c r="T49" i="25"/>
  <c r="AF49" i="25"/>
  <c r="AB20" i="24"/>
  <c r="AK18" i="25"/>
  <c r="AS18" i="25"/>
  <c r="BA18" i="25"/>
  <c r="AU18" i="25"/>
  <c r="AB56" i="24"/>
  <c r="AE46" i="43" s="1"/>
  <c r="X46" i="25"/>
  <c r="AB46" i="25"/>
  <c r="AN46" i="25"/>
  <c r="BD46" i="25"/>
  <c r="H46" i="25"/>
  <c r="O46" i="25"/>
  <c r="AA46" i="25"/>
  <c r="AQ46" i="25"/>
  <c r="BC46" i="25"/>
  <c r="W46" i="25"/>
  <c r="AU46" i="25"/>
  <c r="AB17" i="24"/>
  <c r="G15" i="43" s="1"/>
  <c r="K15" i="25"/>
  <c r="S15" i="25"/>
  <c r="AA15" i="25"/>
  <c r="AY15" i="25"/>
  <c r="L15" i="25"/>
  <c r="X15" i="25"/>
  <c r="AR15" i="25"/>
  <c r="AV15" i="25"/>
  <c r="AZ15" i="25"/>
  <c r="M15" i="25"/>
  <c r="Q15" i="25"/>
  <c r="AC15" i="25"/>
  <c r="AG15" i="25"/>
  <c r="AO15" i="25"/>
  <c r="BE15" i="25"/>
  <c r="H15" i="25"/>
  <c r="V15" i="25"/>
  <c r="AL15" i="25"/>
  <c r="F15" i="25"/>
  <c r="N15" i="25"/>
  <c r="R15" i="25"/>
  <c r="AX15" i="25"/>
  <c r="AB34" i="24"/>
  <c r="AU27" i="25"/>
  <c r="T27" i="25"/>
  <c r="AF27" i="25"/>
  <c r="Y27" i="25"/>
  <c r="G27" i="25"/>
  <c r="AD27" i="25"/>
  <c r="AB27" i="24"/>
  <c r="I21" i="25"/>
  <c r="M21" i="25"/>
  <c r="Q21" i="25"/>
  <c r="U21" i="25"/>
  <c r="AG21" i="25"/>
  <c r="AK21" i="25"/>
  <c r="AS21" i="25"/>
  <c r="BA21" i="25"/>
  <c r="BE21" i="25"/>
  <c r="J21" i="25"/>
  <c r="N21" i="25"/>
  <c r="R21" i="25"/>
  <c r="V21" i="25"/>
  <c r="Z21" i="25"/>
  <c r="AH21" i="25"/>
  <c r="AL21" i="25"/>
  <c r="AP21" i="25"/>
  <c r="AT21" i="25"/>
  <c r="BB21" i="25"/>
  <c r="O21" i="25"/>
  <c r="S21" i="25"/>
  <c r="W21" i="25"/>
  <c r="AA21" i="25"/>
  <c r="AI21" i="25"/>
  <c r="AM21" i="25"/>
  <c r="AQ21" i="25"/>
  <c r="BC21" i="25"/>
  <c r="AJ21" i="25"/>
  <c r="X21" i="25"/>
  <c r="AZ21" i="25"/>
  <c r="E21" i="25"/>
  <c r="AB21" i="25"/>
  <c r="AF21" i="25"/>
  <c r="L21" i="25"/>
  <c r="BD21" i="25"/>
  <c r="P21" i="25"/>
  <c r="AR21" i="25"/>
  <c r="F21" i="25"/>
  <c r="AB33" i="24"/>
  <c r="T26" i="25"/>
  <c r="AJ26" i="25"/>
  <c r="AN26" i="25"/>
  <c r="AV26" i="25"/>
  <c r="AZ26" i="25"/>
  <c r="BD26" i="25"/>
  <c r="Y26" i="25"/>
  <c r="AK26" i="25"/>
  <c r="AO26" i="25"/>
  <c r="AW26" i="25"/>
  <c r="BA26" i="25"/>
  <c r="R26" i="25"/>
  <c r="V26" i="25"/>
  <c r="AD26" i="25"/>
  <c r="AH26" i="25"/>
  <c r="AL26" i="25"/>
  <c r="O26" i="25"/>
  <c r="H26" i="25"/>
  <c r="AQ26" i="25"/>
  <c r="E26" i="25"/>
  <c r="AM26" i="25"/>
  <c r="G26" i="25"/>
  <c r="AI26" i="25"/>
  <c r="F26" i="25"/>
  <c r="AE26" i="25"/>
  <c r="AB28" i="24"/>
  <c r="L22" i="25"/>
  <c r="P22" i="25"/>
  <c r="X22" i="25"/>
  <c r="AZ22" i="25"/>
  <c r="I22" i="25"/>
  <c r="M22" i="25"/>
  <c r="AC22" i="25"/>
  <c r="AP22" i="25"/>
  <c r="AX22" i="25"/>
  <c r="BB22" i="25"/>
  <c r="H22" i="25"/>
  <c r="W22" i="25"/>
  <c r="AY22" i="25"/>
  <c r="AM22" i="25"/>
  <c r="J48" i="25"/>
  <c r="N48" i="25"/>
  <c r="AY48" i="25"/>
  <c r="L48" i="25"/>
  <c r="P48" i="25"/>
  <c r="Y48" i="25"/>
  <c r="AS48" i="25"/>
  <c r="AB19" i="24"/>
  <c r="U17" i="25"/>
  <c r="AM17" i="25"/>
  <c r="H17" i="25"/>
  <c r="AB37" i="24"/>
  <c r="M29" i="25"/>
  <c r="Q29" i="25"/>
  <c r="U29" i="25"/>
  <c r="AS29" i="25"/>
  <c r="J29" i="25"/>
  <c r="R29" i="25"/>
  <c r="AH29" i="25"/>
  <c r="AL29" i="25"/>
  <c r="X29" i="25"/>
  <c r="AB29" i="25"/>
  <c r="AF29" i="25"/>
  <c r="AV29" i="25"/>
  <c r="AB45" i="24"/>
  <c r="AC45" i="24" s="1"/>
  <c r="AD45" i="24" s="1"/>
  <c r="U37" i="25"/>
  <c r="BA37" i="25"/>
  <c r="AD37" i="25"/>
  <c r="AT37" i="25"/>
  <c r="H37" i="25"/>
  <c r="AA37" i="25"/>
  <c r="AB46" i="24"/>
  <c r="Z38" i="43" s="1"/>
  <c r="V38" i="25"/>
  <c r="AB30" i="24"/>
  <c r="BC23" i="25"/>
  <c r="AG23" i="25"/>
  <c r="H23" i="25"/>
  <c r="AT23" i="25"/>
  <c r="BB23" i="25"/>
  <c r="G6" i="25"/>
  <c r="O6" i="25"/>
  <c r="AA6" i="25"/>
  <c r="AE6" i="25"/>
  <c r="AM6" i="25"/>
  <c r="AU6" i="25"/>
  <c r="AY6" i="25"/>
  <c r="BC6" i="25"/>
  <c r="AD6" i="25"/>
  <c r="BB6" i="25"/>
  <c r="L6" i="25"/>
  <c r="P6" i="25"/>
  <c r="T6" i="25"/>
  <c r="AF6" i="25"/>
  <c r="AR6" i="25"/>
  <c r="AZ6" i="25"/>
  <c r="I6" i="25"/>
  <c r="Y6" i="25"/>
  <c r="AC6" i="25"/>
  <c r="AG6" i="25"/>
  <c r="AO6" i="25"/>
  <c r="AS6" i="25"/>
  <c r="AW6" i="25"/>
  <c r="BE6" i="25"/>
  <c r="F6" i="25"/>
  <c r="N6" i="25"/>
  <c r="AH6" i="25"/>
  <c r="AP6" i="25"/>
  <c r="AT6" i="25"/>
  <c r="AX6" i="25"/>
  <c r="AB14" i="24"/>
  <c r="W12" i="43" s="1"/>
  <c r="N12" i="25"/>
  <c r="V12" i="25"/>
  <c r="Z12" i="25"/>
  <c r="AD12" i="25"/>
  <c r="AP12" i="25"/>
  <c r="BB12" i="25"/>
  <c r="W12" i="25"/>
  <c r="AA12" i="25"/>
  <c r="AE12" i="25"/>
  <c r="AI12" i="25"/>
  <c r="AQ12" i="25"/>
  <c r="AU12" i="25"/>
  <c r="BC12" i="25"/>
  <c r="L12" i="25"/>
  <c r="T12" i="25"/>
  <c r="X12" i="25"/>
  <c r="AB12" i="25"/>
  <c r="AJ12" i="25"/>
  <c r="AN12" i="25"/>
  <c r="AV12" i="25"/>
  <c r="AZ12" i="25"/>
  <c r="BD12" i="25"/>
  <c r="Y12" i="25"/>
  <c r="AW12" i="25"/>
  <c r="BE12" i="25"/>
  <c r="M12" i="25"/>
  <c r="AC12" i="25"/>
  <c r="AK12" i="25"/>
  <c r="I12" i="25"/>
  <c r="AB26" i="24"/>
  <c r="AT20" i="43" s="1"/>
  <c r="J20" i="25"/>
  <c r="N20" i="25"/>
  <c r="R20" i="25"/>
  <c r="V20" i="25"/>
  <c r="Z20" i="25"/>
  <c r="AH20" i="25"/>
  <c r="AL20" i="25"/>
  <c r="AP20" i="25"/>
  <c r="K20" i="25"/>
  <c r="AA20" i="25"/>
  <c r="AE20" i="25"/>
  <c r="AI20" i="25"/>
  <c r="AQ20" i="25"/>
  <c r="AY20" i="25"/>
  <c r="BC20" i="25"/>
  <c r="X20" i="25"/>
  <c r="AJ20" i="25"/>
  <c r="AN20" i="25"/>
  <c r="BD20" i="25"/>
  <c r="Q20" i="25"/>
  <c r="BE20" i="25"/>
  <c r="F20" i="25"/>
  <c r="M20" i="25"/>
  <c r="AO20" i="25"/>
  <c r="G20" i="25"/>
  <c r="I20" i="25"/>
  <c r="AC20" i="25"/>
  <c r="AW20" i="25"/>
  <c r="E20" i="25"/>
  <c r="BA20" i="25"/>
  <c r="U20" i="25"/>
  <c r="AS20" i="25"/>
  <c r="AB36" i="24"/>
  <c r="V28" i="25"/>
  <c r="Z28" i="25"/>
  <c r="AD28" i="25"/>
  <c r="AP28" i="25"/>
  <c r="AT28" i="25"/>
  <c r="S28" i="25"/>
  <c r="L28" i="25"/>
  <c r="T28" i="25"/>
  <c r="AV28" i="25"/>
  <c r="AZ28" i="25"/>
  <c r="BD28" i="25"/>
  <c r="U28" i="25"/>
  <c r="BA28" i="25"/>
  <c r="AC28" i="25"/>
  <c r="E28" i="25"/>
  <c r="AB49" i="24"/>
  <c r="M41" i="25"/>
  <c r="AC41" i="25"/>
  <c r="BE41" i="25"/>
  <c r="AD41" i="25"/>
  <c r="H41" i="25"/>
  <c r="AN41" i="25"/>
  <c r="AA41" i="25"/>
  <c r="AI41" i="25"/>
  <c r="BC41" i="25"/>
  <c r="AB16" i="24"/>
  <c r="AN14" i="25"/>
  <c r="AZ14" i="25"/>
  <c r="BD14" i="25"/>
  <c r="Q14" i="25"/>
  <c r="AG14" i="25"/>
  <c r="BA14" i="25"/>
  <c r="R14" i="25"/>
  <c r="Z14" i="25"/>
  <c r="AL14" i="25"/>
  <c r="AT14" i="25"/>
  <c r="K14" i="25"/>
  <c r="E14" i="25"/>
  <c r="S14" i="25"/>
  <c r="W14" i="25"/>
  <c r="AB38" i="24"/>
  <c r="P30" i="25"/>
  <c r="T30" i="25"/>
  <c r="AJ30" i="25"/>
  <c r="AN30" i="25"/>
  <c r="AV30" i="25"/>
  <c r="AZ30" i="25"/>
  <c r="Y30" i="25"/>
  <c r="BB30" i="25"/>
  <c r="AG30" i="25"/>
  <c r="AQ30" i="25"/>
  <c r="AM30" i="25"/>
  <c r="AW30" i="25"/>
  <c r="BC30" i="25"/>
  <c r="F30" i="25"/>
  <c r="AE30" i="25"/>
  <c r="AO30" i="25"/>
  <c r="AS30" i="25"/>
  <c r="AK30" i="25"/>
  <c r="AB9" i="24"/>
  <c r="AY7" i="25"/>
  <c r="AF7" i="25"/>
  <c r="AK7" i="25"/>
  <c r="BA7" i="25"/>
  <c r="V7" i="25"/>
  <c r="G7" i="25"/>
  <c r="AL7" i="25"/>
  <c r="AB25" i="24"/>
  <c r="AQ19" i="43" s="1"/>
  <c r="K19" i="25"/>
  <c r="S19" i="25"/>
  <c r="W19" i="25"/>
  <c r="AA19" i="25"/>
  <c r="AI19" i="25"/>
  <c r="AM19" i="25"/>
  <c r="AU19" i="25"/>
  <c r="P19" i="25"/>
  <c r="X19" i="25"/>
  <c r="AB19" i="25"/>
  <c r="AN19" i="25"/>
  <c r="AR19" i="25"/>
  <c r="AV19" i="25"/>
  <c r="U19" i="25"/>
  <c r="Y19" i="25"/>
  <c r="AG19" i="25"/>
  <c r="AK19" i="25"/>
  <c r="AO19" i="25"/>
  <c r="BE19" i="25"/>
  <c r="AH19" i="25"/>
  <c r="N19" i="25"/>
  <c r="AD19" i="25"/>
  <c r="F19" i="25"/>
  <c r="G19" i="25"/>
  <c r="AT19" i="25"/>
  <c r="AB43" i="24"/>
  <c r="G35" i="43" s="1"/>
  <c r="K35" i="25"/>
  <c r="S35" i="25"/>
  <c r="W35" i="25"/>
  <c r="AA35" i="25"/>
  <c r="AI35" i="25"/>
  <c r="AU35" i="25"/>
  <c r="AY35" i="25"/>
  <c r="L35" i="25"/>
  <c r="T35" i="25"/>
  <c r="AB35" i="25"/>
  <c r="AF35" i="25"/>
  <c r="AJ35" i="25"/>
  <c r="AR35" i="25"/>
  <c r="AV35" i="25"/>
  <c r="BD35" i="25"/>
  <c r="F35" i="25"/>
  <c r="AP35" i="25"/>
  <c r="I35" i="25"/>
  <c r="Q35" i="25"/>
  <c r="U35" i="25"/>
  <c r="Y35" i="25"/>
  <c r="AK35" i="25"/>
  <c r="AW35" i="25"/>
  <c r="Z35" i="25"/>
  <c r="AX35" i="25"/>
  <c r="AF30" i="24"/>
  <c r="AF26" i="24"/>
  <c r="AF19" i="24"/>
  <c r="AF50" i="24"/>
  <c r="AF47" i="24"/>
  <c r="AF16" i="24"/>
  <c r="AF59" i="24"/>
  <c r="AF13" i="24"/>
  <c r="AF51" i="24"/>
  <c r="AF31" i="24"/>
  <c r="AF27" i="24"/>
  <c r="AF42" i="24"/>
  <c r="AF17" i="24"/>
  <c r="AF39" i="24"/>
  <c r="AF57" i="24"/>
  <c r="AF40" i="24"/>
  <c r="AF44" i="24"/>
  <c r="AF11" i="24"/>
  <c r="AF32" i="24"/>
  <c r="AF49" i="24"/>
  <c r="AF12" i="24"/>
  <c r="AF38" i="24"/>
  <c r="AF18" i="24"/>
  <c r="AF9" i="24"/>
  <c r="AF10" i="24"/>
  <c r="AF41" i="24"/>
  <c r="AF34" i="24"/>
  <c r="AF36" i="24"/>
  <c r="AF33" i="24"/>
  <c r="AF45" i="24"/>
  <c r="AF28" i="24"/>
  <c r="AF46" i="24"/>
  <c r="AF8" i="24"/>
  <c r="AF25" i="24"/>
  <c r="AF43" i="24"/>
  <c r="AF14" i="24"/>
  <c r="AF48" i="24"/>
  <c r="AF54" i="24"/>
  <c r="AF15" i="24"/>
  <c r="AF37" i="24"/>
  <c r="AF55" i="24"/>
  <c r="AF20" i="24"/>
  <c r="AF56" i="24"/>
  <c r="G17" i="33"/>
  <c r="BC22" i="43" l="1"/>
  <c r="Z22" i="43"/>
  <c r="G25" i="43"/>
  <c r="AZ25" i="43"/>
  <c r="AQ10" i="43"/>
  <c r="Z10" i="43"/>
  <c r="G8" i="43"/>
  <c r="AZ8" i="43"/>
  <c r="F29" i="43"/>
  <c r="Z29" i="43"/>
  <c r="AZ29" i="43"/>
  <c r="AD11" i="24"/>
  <c r="N22" i="39"/>
  <c r="AD50" i="24"/>
  <c r="N11" i="39"/>
  <c r="N52" i="39"/>
  <c r="N21" i="39"/>
  <c r="N57" i="39"/>
  <c r="N32" i="39"/>
  <c r="N37" i="39"/>
  <c r="N16" i="39"/>
  <c r="N34" i="39"/>
  <c r="N55" i="39"/>
  <c r="N35" i="39"/>
  <c r="N17" i="39"/>
  <c r="N56" i="39"/>
  <c r="N36" i="39"/>
  <c r="N33" i="39"/>
  <c r="N45" i="39"/>
  <c r="N42" i="39"/>
  <c r="N59" i="39"/>
  <c r="N54" i="39"/>
  <c r="N20" i="39"/>
  <c r="N24" i="39"/>
  <c r="N8" i="39"/>
  <c r="N38" i="39"/>
  <c r="N31" i="39"/>
  <c r="N15" i="39"/>
  <c r="N13" i="39"/>
  <c r="N47" i="39"/>
  <c r="N43" i="39"/>
  <c r="N19" i="39"/>
  <c r="N30" i="39"/>
  <c r="N41" i="39"/>
  <c r="N50" i="39"/>
  <c r="N14" i="39"/>
  <c r="N39" i="39"/>
  <c r="N26" i="39"/>
  <c r="N28" i="39"/>
  <c r="N53" i="39"/>
  <c r="N23" i="39"/>
  <c r="N48" i="39"/>
  <c r="N27" i="39"/>
  <c r="N51" i="39"/>
  <c r="N60" i="39"/>
  <c r="N58" i="39"/>
  <c r="N46" i="39"/>
  <c r="N49" i="39"/>
  <c r="N10" i="39"/>
  <c r="N40" i="39"/>
  <c r="N25" i="39"/>
  <c r="N9" i="39"/>
  <c r="N44" i="39"/>
  <c r="N12" i="39"/>
  <c r="N18" i="39"/>
  <c r="N29" i="39"/>
  <c r="AC58" i="24"/>
  <c r="AD51" i="24"/>
  <c r="AG39" i="43"/>
  <c r="AC57" i="24"/>
  <c r="AD57" i="24" s="1"/>
  <c r="O39" i="43"/>
  <c r="J39" i="43"/>
  <c r="AY39" i="43"/>
  <c r="X47" i="43"/>
  <c r="AP47" i="43"/>
  <c r="AO47" i="43"/>
  <c r="BD39" i="43"/>
  <c r="G39" i="43"/>
  <c r="AG47" i="43"/>
  <c r="AL39" i="43"/>
  <c r="BE39" i="43"/>
  <c r="AR39" i="43"/>
  <c r="AM39" i="43"/>
  <c r="AC47" i="24"/>
  <c r="AD47" i="24" s="1"/>
  <c r="AU39" i="43"/>
  <c r="AH39" i="43"/>
  <c r="AO39" i="43"/>
  <c r="H39" i="43"/>
  <c r="AV31" i="43"/>
  <c r="AD31" i="43"/>
  <c r="BC44" i="43"/>
  <c r="AW44" i="43"/>
  <c r="AT35" i="43"/>
  <c r="E35" i="43"/>
  <c r="BC35" i="43"/>
  <c r="AD17" i="43"/>
  <c r="E17" i="43"/>
  <c r="F17" i="43"/>
  <c r="AB17" i="43"/>
  <c r="AW17" i="43"/>
  <c r="M17" i="43"/>
  <c r="AC17" i="43"/>
  <c r="BC17" i="43"/>
  <c r="AD21" i="43"/>
  <c r="AU21" i="43"/>
  <c r="AD15" i="43"/>
  <c r="AT15" i="43"/>
  <c r="AR8" i="43"/>
  <c r="F8" i="43"/>
  <c r="M33" i="43"/>
  <c r="AC33" i="43"/>
  <c r="AT33" i="43"/>
  <c r="E33" i="43"/>
  <c r="AQ33" i="43"/>
  <c r="AQ25" i="43"/>
  <c r="BC25" i="43"/>
  <c r="E25" i="43"/>
  <c r="M25" i="43"/>
  <c r="AT25" i="43"/>
  <c r="AK7" i="43"/>
  <c r="BA7" i="43"/>
  <c r="V7" i="43"/>
  <c r="AL7" i="43"/>
  <c r="G7" i="43"/>
  <c r="AY7" i="43"/>
  <c r="AF7" i="43"/>
  <c r="AC9" i="24"/>
  <c r="AD9" i="24" s="1"/>
  <c r="Q28" i="43"/>
  <c r="AC28" i="43"/>
  <c r="BA28" i="43"/>
  <c r="T28" i="43"/>
  <c r="X28" i="43"/>
  <c r="AD28" i="43"/>
  <c r="AP28" i="43"/>
  <c r="AT28" i="43"/>
  <c r="E28" i="43"/>
  <c r="R28" i="43"/>
  <c r="V28" i="43"/>
  <c r="Z28" i="43"/>
  <c r="BD28" i="43"/>
  <c r="S28" i="43"/>
  <c r="AJ28" i="43"/>
  <c r="AV28" i="43"/>
  <c r="AZ28" i="43"/>
  <c r="AC36" i="24"/>
  <c r="AD36" i="24" s="1"/>
  <c r="AC46" i="24"/>
  <c r="AD46" i="24" s="1"/>
  <c r="S38" i="43"/>
  <c r="V38" i="43"/>
  <c r="AY48" i="43"/>
  <c r="L48" i="43"/>
  <c r="P48" i="43"/>
  <c r="Y48" i="43"/>
  <c r="AS48" i="43"/>
  <c r="N48" i="43"/>
  <c r="J48" i="43"/>
  <c r="AC56" i="24"/>
  <c r="AD56" i="24" s="1"/>
  <c r="O46" i="43"/>
  <c r="W46" i="43"/>
  <c r="AA46" i="43"/>
  <c r="AQ46" i="43"/>
  <c r="AU46" i="43"/>
  <c r="BC46" i="43"/>
  <c r="H46" i="43"/>
  <c r="AB46" i="43"/>
  <c r="AN46" i="43"/>
  <c r="BD46" i="43"/>
  <c r="G16" i="43"/>
  <c r="AC18" i="24"/>
  <c r="AD18" i="24" s="1"/>
  <c r="F26" i="43"/>
  <c r="V26" i="43"/>
  <c r="H26" i="43"/>
  <c r="T26" i="43"/>
  <c r="Y26" i="43"/>
  <c r="AK26" i="43"/>
  <c r="AO26" i="43"/>
  <c r="AW26" i="43"/>
  <c r="BA26" i="43"/>
  <c r="AE26" i="43"/>
  <c r="AI26" i="43"/>
  <c r="AM26" i="43"/>
  <c r="AQ26" i="43"/>
  <c r="G26" i="43"/>
  <c r="O26" i="43"/>
  <c r="AN26" i="43"/>
  <c r="AV26" i="43"/>
  <c r="AZ26" i="43"/>
  <c r="AD26" i="43"/>
  <c r="AL26" i="43"/>
  <c r="Q26" i="43"/>
  <c r="E26" i="43"/>
  <c r="AH26" i="43"/>
  <c r="AC33" i="24"/>
  <c r="AD33" i="24" s="1"/>
  <c r="Y27" i="43"/>
  <c r="G27" i="43"/>
  <c r="AU27" i="43"/>
  <c r="AF27" i="43"/>
  <c r="T27" i="43"/>
  <c r="AD27" i="43"/>
  <c r="AC34" i="24"/>
  <c r="AD34" i="24" s="1"/>
  <c r="AK18" i="43"/>
  <c r="AS18" i="43"/>
  <c r="BA18" i="43"/>
  <c r="AU18" i="43"/>
  <c r="AC20" i="24"/>
  <c r="AD20" i="24" s="1"/>
  <c r="I31" i="43"/>
  <c r="M31" i="43"/>
  <c r="U31" i="43"/>
  <c r="S31" i="43"/>
  <c r="AB31" i="43"/>
  <c r="AF31" i="43"/>
  <c r="K31" i="43"/>
  <c r="L31" i="43"/>
  <c r="AL31" i="43"/>
  <c r="AT31" i="43"/>
  <c r="AX31" i="43"/>
  <c r="N31" i="43"/>
  <c r="R31" i="43"/>
  <c r="W31" i="43"/>
  <c r="AA31" i="43"/>
  <c r="AE31" i="43"/>
  <c r="AQ31" i="43"/>
  <c r="AY31" i="43"/>
  <c r="BC31" i="43"/>
  <c r="AC39" i="24"/>
  <c r="AD39" i="24" s="1"/>
  <c r="M11" i="43"/>
  <c r="Q11" i="43"/>
  <c r="AG11" i="43"/>
  <c r="AW11" i="43"/>
  <c r="F11" i="43"/>
  <c r="J11" i="43"/>
  <c r="Z11" i="43"/>
  <c r="AH11" i="43"/>
  <c r="AP11" i="43"/>
  <c r="AT11" i="43"/>
  <c r="BB11" i="43"/>
  <c r="K11" i="43"/>
  <c r="AI11" i="43"/>
  <c r="AM11" i="43"/>
  <c r="AQ11" i="43"/>
  <c r="H11" i="43"/>
  <c r="T11" i="43"/>
  <c r="AV11" i="43"/>
  <c r="AB11" i="43"/>
  <c r="AF11" i="43"/>
  <c r="E11" i="43"/>
  <c r="AR11" i="43"/>
  <c r="AC13" i="24"/>
  <c r="AD13" i="24" s="1"/>
  <c r="U10" i="43"/>
  <c r="AO10" i="43"/>
  <c r="AH10" i="43"/>
  <c r="AE10" i="43"/>
  <c r="AI10" i="43"/>
  <c r="AU10" i="43"/>
  <c r="AB10" i="43"/>
  <c r="AC12" i="24"/>
  <c r="AD12" i="24" s="1"/>
  <c r="Q36" i="43"/>
  <c r="AS36" i="43"/>
  <c r="P36" i="43"/>
  <c r="V36" i="43"/>
  <c r="AP36" i="43"/>
  <c r="E36" i="43"/>
  <c r="N36" i="43"/>
  <c r="AM36" i="43"/>
  <c r="AQ36" i="43"/>
  <c r="AZ36" i="43"/>
  <c r="AR36" i="43"/>
  <c r="AC44" i="24"/>
  <c r="AD44" i="24" s="1"/>
  <c r="F19" i="43"/>
  <c r="N19" i="43"/>
  <c r="AD19" i="43"/>
  <c r="AH19" i="43"/>
  <c r="AT19" i="43"/>
  <c r="G19" i="43"/>
  <c r="K19" i="43"/>
  <c r="P19" i="43"/>
  <c r="AB19" i="43"/>
  <c r="AG19" i="43"/>
  <c r="AU19" i="43"/>
  <c r="AN19" i="43"/>
  <c r="AR19" i="43"/>
  <c r="BE19" i="43"/>
  <c r="AA19" i="43"/>
  <c r="AK19" i="43"/>
  <c r="AO19" i="43"/>
  <c r="U19" i="43"/>
  <c r="Y19" i="43"/>
  <c r="AM19" i="43"/>
  <c r="AV19" i="43"/>
  <c r="BD19" i="43"/>
  <c r="AI19" i="43"/>
  <c r="AC25" i="24"/>
  <c r="AD25" i="24" s="1"/>
  <c r="AC49" i="24"/>
  <c r="AD49" i="24" s="1"/>
  <c r="AA41" i="43"/>
  <c r="AI41" i="43"/>
  <c r="BC41" i="43"/>
  <c r="H41" i="43"/>
  <c r="AN41" i="43"/>
  <c r="M41" i="43"/>
  <c r="AC41" i="43"/>
  <c r="BE41" i="43"/>
  <c r="AD41" i="43"/>
  <c r="I29" i="43"/>
  <c r="M29" i="43"/>
  <c r="U29" i="43"/>
  <c r="Y29" i="43"/>
  <c r="AS29" i="43"/>
  <c r="AH29" i="43"/>
  <c r="AL29" i="43"/>
  <c r="L29" i="43"/>
  <c r="AV29" i="43"/>
  <c r="R29" i="43"/>
  <c r="AB29" i="43"/>
  <c r="AF29" i="43"/>
  <c r="J29" i="43"/>
  <c r="X29" i="43"/>
  <c r="BB29" i="43"/>
  <c r="R17" i="43"/>
  <c r="BB17" i="43"/>
  <c r="W17" i="43"/>
  <c r="AM17" i="43"/>
  <c r="BD17" i="43"/>
  <c r="X17" i="43"/>
  <c r="H17" i="43"/>
  <c r="U17" i="43"/>
  <c r="F21" i="43"/>
  <c r="J21" i="43"/>
  <c r="N21" i="43"/>
  <c r="R21" i="43"/>
  <c r="V21" i="43"/>
  <c r="Z21" i="43"/>
  <c r="AH21" i="43"/>
  <c r="AL21" i="43"/>
  <c r="AP21" i="43"/>
  <c r="AT21" i="43"/>
  <c r="AX21" i="43"/>
  <c r="BB21" i="43"/>
  <c r="M21" i="43"/>
  <c r="S21" i="43"/>
  <c r="X21" i="43"/>
  <c r="AG21" i="43"/>
  <c r="AM21" i="43"/>
  <c r="AR21" i="43"/>
  <c r="BC21" i="43"/>
  <c r="P21" i="43"/>
  <c r="U21" i="43"/>
  <c r="AA21" i="43"/>
  <c r="AJ21" i="43"/>
  <c r="AZ21" i="43"/>
  <c r="BE21" i="43"/>
  <c r="L21" i="43"/>
  <c r="Q21" i="43"/>
  <c r="W21" i="43"/>
  <c r="AB21" i="43"/>
  <c r="AF21" i="43"/>
  <c r="AK21" i="43"/>
  <c r="AQ21" i="43"/>
  <c r="BA21" i="43"/>
  <c r="I21" i="43"/>
  <c r="AI21" i="43"/>
  <c r="BD21" i="43"/>
  <c r="O21" i="43"/>
  <c r="E21" i="43"/>
  <c r="AS21" i="43"/>
  <c r="AC27" i="24"/>
  <c r="AD27" i="24" s="1"/>
  <c r="F15" i="43"/>
  <c r="N15" i="43"/>
  <c r="R15" i="43"/>
  <c r="V15" i="43"/>
  <c r="AL15" i="43"/>
  <c r="AX15" i="43"/>
  <c r="K15" i="43"/>
  <c r="S15" i="43"/>
  <c r="AA15" i="43"/>
  <c r="AY15" i="43"/>
  <c r="I15" i="43"/>
  <c r="U15" i="43"/>
  <c r="AR15" i="43"/>
  <c r="AV15" i="43"/>
  <c r="L15" i="43"/>
  <c r="X15" i="43"/>
  <c r="AC15" i="43"/>
  <c r="AG15" i="43"/>
  <c r="AZ15" i="43"/>
  <c r="H15" i="43"/>
  <c r="M15" i="43"/>
  <c r="Y15" i="43"/>
  <c r="BE15" i="43"/>
  <c r="AJ15" i="43"/>
  <c r="AO15" i="43"/>
  <c r="AC17" i="24"/>
  <c r="AD17" i="24" s="1"/>
  <c r="I8" i="43"/>
  <c r="Q8" i="43"/>
  <c r="J8" i="43"/>
  <c r="AL8" i="43"/>
  <c r="O8" i="43"/>
  <c r="S8" i="43"/>
  <c r="L8" i="43"/>
  <c r="AN8" i="43"/>
  <c r="E8" i="43"/>
  <c r="AC10" i="24"/>
  <c r="AD10" i="24" s="1"/>
  <c r="AC55" i="24"/>
  <c r="AD55" i="24" s="1"/>
  <c r="AE45" i="43"/>
  <c r="AN45" i="43"/>
  <c r="AW45" i="43"/>
  <c r="F45" i="43"/>
  <c r="AG33" i="43"/>
  <c r="BE33" i="43"/>
  <c r="AX33" i="43"/>
  <c r="AC41" i="24"/>
  <c r="AD41" i="24" s="1"/>
  <c r="J25" i="43"/>
  <c r="R25" i="43"/>
  <c r="Z25" i="43"/>
  <c r="AD25" i="43"/>
  <c r="AX25" i="43"/>
  <c r="BB25" i="43"/>
  <c r="I25" i="43"/>
  <c r="S25" i="43"/>
  <c r="W25" i="43"/>
  <c r="AB25" i="43"/>
  <c r="AS25" i="43"/>
  <c r="AW25" i="43"/>
  <c r="L25" i="43"/>
  <c r="U25" i="43"/>
  <c r="AE25" i="43"/>
  <c r="AU25" i="43"/>
  <c r="AF25" i="43"/>
  <c r="AJ25" i="43"/>
  <c r="AR25" i="43"/>
  <c r="AV25" i="43"/>
  <c r="T25" i="43"/>
  <c r="O25" i="43"/>
  <c r="AC25" i="43"/>
  <c r="AY25" i="43"/>
  <c r="BD25" i="43"/>
  <c r="K25" i="43"/>
  <c r="AC32" i="24"/>
  <c r="AD32" i="24" s="1"/>
  <c r="AC48" i="24"/>
  <c r="AD48" i="24" s="1"/>
  <c r="G40" i="43"/>
  <c r="O40" i="43"/>
  <c r="AI40" i="43"/>
  <c r="AU40" i="43"/>
  <c r="BC40" i="43"/>
  <c r="P40" i="43"/>
  <c r="X40" i="43"/>
  <c r="AB40" i="43"/>
  <c r="AJ40" i="43"/>
  <c r="BD40" i="43"/>
  <c r="E40" i="43"/>
  <c r="I40" i="43"/>
  <c r="Q40" i="43"/>
  <c r="Y40" i="43"/>
  <c r="AC40" i="43"/>
  <c r="AS40" i="43"/>
  <c r="R40" i="43"/>
  <c r="Z40" i="43"/>
  <c r="AH40" i="43"/>
  <c r="AT40" i="43"/>
  <c r="BB40" i="43"/>
  <c r="Y6" i="43"/>
  <c r="AC6" i="43"/>
  <c r="AG6" i="43"/>
  <c r="AO6" i="43"/>
  <c r="AS6" i="43"/>
  <c r="AW6" i="43"/>
  <c r="BE6" i="43"/>
  <c r="F6" i="43"/>
  <c r="N6" i="43"/>
  <c r="AD6" i="43"/>
  <c r="AH6" i="43"/>
  <c r="AP6" i="43"/>
  <c r="AT6" i="43"/>
  <c r="BB6" i="43"/>
  <c r="G6" i="43"/>
  <c r="O6" i="43"/>
  <c r="AA6" i="43"/>
  <c r="AE6" i="43"/>
  <c r="AM6" i="43"/>
  <c r="AU6" i="43"/>
  <c r="AY6" i="43"/>
  <c r="BC6" i="43"/>
  <c r="P6" i="43"/>
  <c r="T6" i="43"/>
  <c r="AR6" i="43"/>
  <c r="AF6" i="43"/>
  <c r="AZ6" i="43"/>
  <c r="AC37" i="24"/>
  <c r="AD37" i="24" s="1"/>
  <c r="F20" i="43"/>
  <c r="J20" i="43"/>
  <c r="N20" i="43"/>
  <c r="V20" i="43"/>
  <c r="Z20" i="43"/>
  <c r="AH20" i="43"/>
  <c r="AL20" i="43"/>
  <c r="AP20" i="43"/>
  <c r="M20" i="43"/>
  <c r="W20" i="43"/>
  <c r="AQ20" i="43"/>
  <c r="AY20" i="43"/>
  <c r="BC20" i="43"/>
  <c r="K20" i="43"/>
  <c r="AI20" i="43"/>
  <c r="AN20" i="43"/>
  <c r="AS20" i="43"/>
  <c r="AW20" i="43"/>
  <c r="BA20" i="43"/>
  <c r="BE20" i="43"/>
  <c r="G20" i="43"/>
  <c r="L20" i="43"/>
  <c r="Q20" i="43"/>
  <c r="AA20" i="43"/>
  <c r="AE20" i="43"/>
  <c r="AJ20" i="43"/>
  <c r="AO20" i="43"/>
  <c r="AC20" i="43"/>
  <c r="X20" i="43"/>
  <c r="E20" i="43"/>
  <c r="AC26" i="24"/>
  <c r="AD26" i="24" s="1"/>
  <c r="I35" i="43"/>
  <c r="U35" i="43"/>
  <c r="Y35" i="43"/>
  <c r="AK35" i="43"/>
  <c r="AW35" i="43"/>
  <c r="L35" i="43"/>
  <c r="T35" i="43"/>
  <c r="Z35" i="43"/>
  <c r="AU35" i="43"/>
  <c r="BD35" i="43"/>
  <c r="AA35" i="43"/>
  <c r="AI35" i="43"/>
  <c r="AR35" i="43"/>
  <c r="AV35" i="43"/>
  <c r="W35" i="43"/>
  <c r="AB35" i="43"/>
  <c r="AF35" i="43"/>
  <c r="AJ35" i="43"/>
  <c r="AX35" i="43"/>
  <c r="BB35" i="43"/>
  <c r="F35" i="43"/>
  <c r="K35" i="43"/>
  <c r="S35" i="43"/>
  <c r="AP35" i="43"/>
  <c r="AY35" i="43"/>
  <c r="AC43" i="24"/>
  <c r="AD43" i="24" s="1"/>
  <c r="R14" i="43"/>
  <c r="Z14" i="43"/>
  <c r="AL14" i="43"/>
  <c r="AT14" i="43"/>
  <c r="K14" i="43"/>
  <c r="S14" i="43"/>
  <c r="W14" i="43"/>
  <c r="AZ14" i="43"/>
  <c r="BD14" i="43"/>
  <c r="Q14" i="43"/>
  <c r="AG14" i="43"/>
  <c r="AN14" i="43"/>
  <c r="E14" i="43"/>
  <c r="BA14" i="43"/>
  <c r="AC16" i="24"/>
  <c r="AD16" i="24" s="1"/>
  <c r="AT23" i="43"/>
  <c r="AG23" i="43"/>
  <c r="BC23" i="43"/>
  <c r="H23" i="43"/>
  <c r="M32" i="43"/>
  <c r="AK32" i="43"/>
  <c r="AW32" i="43"/>
  <c r="BA32" i="43"/>
  <c r="H32" i="43"/>
  <c r="L32" i="43"/>
  <c r="N32" i="43"/>
  <c r="O32" i="43"/>
  <c r="W32" i="43"/>
  <c r="AE32" i="43"/>
  <c r="AR32" i="43"/>
  <c r="BB32" i="43"/>
  <c r="K32" i="43"/>
  <c r="AX32" i="43"/>
  <c r="AC40" i="24"/>
  <c r="AD40" i="24" s="1"/>
  <c r="N24" i="43"/>
  <c r="AC31" i="24"/>
  <c r="AD31" i="24" s="1"/>
  <c r="Y30" i="43"/>
  <c r="AG30" i="43"/>
  <c r="AK30" i="43"/>
  <c r="AO30" i="43"/>
  <c r="AS30" i="43"/>
  <c r="AW30" i="43"/>
  <c r="AQ30" i="43"/>
  <c r="AV30" i="43"/>
  <c r="P30" i="43"/>
  <c r="T30" i="43"/>
  <c r="X30" i="43"/>
  <c r="AM30" i="43"/>
  <c r="AN30" i="43"/>
  <c r="BC30" i="43"/>
  <c r="F30" i="43"/>
  <c r="AE30" i="43"/>
  <c r="AZ30" i="43"/>
  <c r="AC38" i="24"/>
  <c r="AD38" i="24" s="1"/>
  <c r="I12" i="43"/>
  <c r="M12" i="43"/>
  <c r="Y12" i="43"/>
  <c r="AC12" i="43"/>
  <c r="AK12" i="43"/>
  <c r="AW12" i="43"/>
  <c r="BE12" i="43"/>
  <c r="N12" i="43"/>
  <c r="V12" i="43"/>
  <c r="Z12" i="43"/>
  <c r="AD12" i="43"/>
  <c r="AP12" i="43"/>
  <c r="AX12" i="43"/>
  <c r="AA12" i="43"/>
  <c r="AE12" i="43"/>
  <c r="AI12" i="43"/>
  <c r="AQ12" i="43"/>
  <c r="AU12" i="43"/>
  <c r="BC12" i="43"/>
  <c r="BD12" i="43"/>
  <c r="X12" i="43"/>
  <c r="AN12" i="43"/>
  <c r="T12" i="43"/>
  <c r="AB12" i="43"/>
  <c r="AJ12" i="43"/>
  <c r="AV12" i="43"/>
  <c r="AZ12" i="43"/>
  <c r="L12" i="43"/>
  <c r="AC14" i="24"/>
  <c r="AD14" i="24" s="1"/>
  <c r="U37" i="43"/>
  <c r="AA37" i="43"/>
  <c r="H37" i="43"/>
  <c r="BA37" i="43"/>
  <c r="AD37" i="43"/>
  <c r="AT37" i="43"/>
  <c r="R22" i="43"/>
  <c r="AP22" i="43"/>
  <c r="AX22" i="43"/>
  <c r="BB22" i="43"/>
  <c r="X22" i="43"/>
  <c r="I22" i="43"/>
  <c r="M22" i="43"/>
  <c r="AZ22" i="43"/>
  <c r="S22" i="43"/>
  <c r="AM22" i="43"/>
  <c r="P22" i="43"/>
  <c r="AY22" i="43"/>
  <c r="H22" i="43"/>
  <c r="AC22" i="43"/>
  <c r="AC28" i="24"/>
  <c r="AD28" i="24" s="1"/>
  <c r="AC59" i="24"/>
  <c r="AD59" i="24" s="1"/>
  <c r="T49" i="43"/>
  <c r="AF49" i="43"/>
  <c r="AV49" i="43"/>
  <c r="AK49" i="43"/>
  <c r="BA49" i="43"/>
  <c r="AH49" i="43"/>
  <c r="AP49" i="43"/>
  <c r="AT49" i="43"/>
  <c r="AC54" i="24"/>
  <c r="AD54" i="24" s="1"/>
  <c r="G44" i="43"/>
  <c r="K44" i="43"/>
  <c r="O44" i="43"/>
  <c r="S44" i="43"/>
  <c r="W44" i="43"/>
  <c r="AI44" i="43"/>
  <c r="AM44" i="43"/>
  <c r="AY44" i="43"/>
  <c r="AJ44" i="43"/>
  <c r="AR44" i="43"/>
  <c r="E44" i="43"/>
  <c r="I44" i="43"/>
  <c r="M44" i="43"/>
  <c r="Q44" i="43"/>
  <c r="U44" i="43"/>
  <c r="AC44" i="43"/>
  <c r="BE44" i="43"/>
  <c r="J44" i="43"/>
  <c r="R44" i="43"/>
  <c r="V44" i="43"/>
  <c r="Z44" i="43"/>
  <c r="AD44" i="43"/>
  <c r="AL44" i="43"/>
  <c r="AX44" i="43"/>
  <c r="BB44" i="43"/>
  <c r="P13" i="43"/>
  <c r="AC15" i="24"/>
  <c r="AD15" i="24" s="1"/>
  <c r="Q34" i="43"/>
  <c r="AC34" i="43"/>
  <c r="AO34" i="43"/>
  <c r="BA34" i="43"/>
  <c r="BE34" i="43"/>
  <c r="J34" i="43"/>
  <c r="AF34" i="43"/>
  <c r="AJ34" i="43"/>
  <c r="AN34" i="43"/>
  <c r="G34" i="43"/>
  <c r="K34" i="43"/>
  <c r="T34" i="43"/>
  <c r="P34" i="43"/>
  <c r="AQ34" i="43"/>
  <c r="V34" i="43"/>
  <c r="Z34" i="43"/>
  <c r="E34" i="43"/>
  <c r="AC42" i="24"/>
  <c r="AD42" i="24" s="1"/>
  <c r="AK9" i="43"/>
  <c r="AO9" i="43"/>
  <c r="AS9" i="43"/>
  <c r="AW9" i="43"/>
  <c r="J9" i="43"/>
  <c r="AD9" i="43"/>
  <c r="AX9" i="43"/>
  <c r="O9" i="43"/>
  <c r="W9" i="43"/>
  <c r="AQ9" i="43"/>
  <c r="BC9" i="43"/>
  <c r="P9" i="43"/>
  <c r="AJ9" i="43"/>
  <c r="AC30" i="24"/>
  <c r="AD30" i="24" s="1"/>
  <c r="AC19" i="24"/>
  <c r="AD19" i="24" s="1"/>
  <c r="BE51" i="25"/>
  <c r="BE53" i="25" s="1"/>
  <c r="BE67" i="25" s="1"/>
  <c r="BB51" i="25"/>
  <c r="BB53" i="25" s="1"/>
  <c r="BA51" i="25"/>
  <c r="BA53" i="25" s="1"/>
  <c r="BD51" i="25"/>
  <c r="BD53" i="25" s="1"/>
  <c r="BC51" i="25"/>
  <c r="AY51" i="25"/>
  <c r="AY53" i="25" s="1"/>
  <c r="AZ51" i="25"/>
  <c r="AZ53" i="25" s="1"/>
  <c r="E7" i="18"/>
  <c r="E8" i="18"/>
  <c r="E9" i="18"/>
  <c r="E10" i="18"/>
  <c r="E11" i="18"/>
  <c r="E12" i="18"/>
  <c r="E13" i="18"/>
  <c r="E14" i="18"/>
  <c r="E15" i="18"/>
  <c r="E16" i="18"/>
  <c r="E17" i="18"/>
  <c r="E18" i="18"/>
  <c r="E19" i="18"/>
  <c r="E20" i="18"/>
  <c r="E21" i="18"/>
  <c r="E22" i="18"/>
  <c r="E23" i="18"/>
  <c r="E24" i="18"/>
  <c r="E25" i="18"/>
  <c r="E26" i="18"/>
  <c r="E27" i="18"/>
  <c r="E28" i="18"/>
  <c r="E29" i="18"/>
  <c r="E30" i="18"/>
  <c r="E31" i="18"/>
  <c r="E6" i="18"/>
  <c r="AD58" i="24" l="1"/>
  <c r="AJ51" i="43"/>
  <c r="AJ55" i="43" s="1"/>
  <c r="W51" i="43"/>
  <c r="W55" i="43" s="1"/>
  <c r="BD51" i="43"/>
  <c r="BD55" i="43" s="1"/>
  <c r="I51" i="43"/>
  <c r="I55" i="43" s="1"/>
  <c r="AN51" i="43"/>
  <c r="AN55" i="43" s="1"/>
  <c r="AH51" i="43"/>
  <c r="AH55" i="43" s="1"/>
  <c r="BE51" i="43"/>
  <c r="BE55" i="43" s="1"/>
  <c r="P51" i="43"/>
  <c r="P55" i="43" s="1"/>
  <c r="AG51" i="43"/>
  <c r="AG55" i="43" s="1"/>
  <c r="V51" i="43"/>
  <c r="V55" i="43" s="1"/>
  <c r="BC51" i="43"/>
  <c r="BC55" i="43" s="1"/>
  <c r="BB51" i="43"/>
  <c r="BB55" i="43" s="1"/>
  <c r="AD51" i="43"/>
  <c r="AD55" i="43" s="1"/>
  <c r="AW51" i="43"/>
  <c r="AW55" i="43" s="1"/>
  <c r="AC51" i="43"/>
  <c r="AC55" i="43" s="1"/>
  <c r="L51" i="43"/>
  <c r="L55" i="43" s="1"/>
  <c r="J51" i="43"/>
  <c r="J55" i="43" s="1"/>
  <c r="AB51" i="43"/>
  <c r="AB55" i="43" s="1"/>
  <c r="AV51" i="43"/>
  <c r="AV55" i="43" s="1"/>
  <c r="BA51" i="43"/>
  <c r="BA55" i="43" s="1"/>
  <c r="AZ51" i="43"/>
  <c r="AZ55" i="43" s="1"/>
  <c r="AM51" i="43"/>
  <c r="AM55" i="43" s="1"/>
  <c r="G51" i="43"/>
  <c r="G55" i="43" s="1"/>
  <c r="Z51" i="43"/>
  <c r="Z55" i="43" s="1"/>
  <c r="AX51" i="43"/>
  <c r="AX55" i="43" s="1"/>
  <c r="R51" i="43"/>
  <c r="R55" i="43" s="1"/>
  <c r="AF51" i="43"/>
  <c r="AF55" i="43" s="1"/>
  <c r="AE51" i="43"/>
  <c r="AE55" i="43" s="1"/>
  <c r="AQ51" i="43"/>
  <c r="AQ55" i="43" s="1"/>
  <c r="AR51" i="43"/>
  <c r="AR55" i="43" s="1"/>
  <c r="AY51" i="43"/>
  <c r="AY55" i="43" s="1"/>
  <c r="AA51" i="43"/>
  <c r="AA55" i="43" s="1"/>
  <c r="AT51" i="43"/>
  <c r="AT55" i="43" s="1"/>
  <c r="N51" i="43"/>
  <c r="N55" i="43" s="1"/>
  <c r="AS51" i="43"/>
  <c r="AS55" i="43" s="1"/>
  <c r="Y51" i="43"/>
  <c r="Y55" i="43" s="1"/>
  <c r="S51" i="43"/>
  <c r="S55" i="43" s="1"/>
  <c r="Q51" i="43"/>
  <c r="Q55" i="43" s="1"/>
  <c r="M51" i="43"/>
  <c r="M55" i="43" s="1"/>
  <c r="AK51" i="43"/>
  <c r="AK55" i="43" s="1"/>
  <c r="X51" i="43"/>
  <c r="X55" i="43" s="1"/>
  <c r="T51" i="43"/>
  <c r="T55" i="43" s="1"/>
  <c r="AU51" i="43"/>
  <c r="AU55" i="43" s="1"/>
  <c r="O51" i="43"/>
  <c r="O55" i="43" s="1"/>
  <c r="AP51" i="43"/>
  <c r="AP55" i="43" s="1"/>
  <c r="F51" i="43"/>
  <c r="F55" i="43" s="1"/>
  <c r="AO51" i="43"/>
  <c r="AO55" i="43" s="1"/>
  <c r="E51" i="43"/>
  <c r="E55" i="43" s="1"/>
  <c r="AI51" i="43"/>
  <c r="AI55" i="43" s="1"/>
  <c r="U51" i="43"/>
  <c r="U55" i="43" s="1"/>
  <c r="H51" i="43"/>
  <c r="H55" i="43" s="1"/>
  <c r="K51" i="43"/>
  <c r="K55" i="43" s="1"/>
  <c r="AL51" i="43"/>
  <c r="AL55" i="43" s="1"/>
  <c r="E61" i="18"/>
  <c r="I2" i="18" s="1"/>
  <c r="BC53" i="25"/>
  <c r="AA51" i="25"/>
  <c r="AA53" i="25" s="1"/>
  <c r="AP51" i="25"/>
  <c r="AP53" i="25" s="1"/>
  <c r="Y51" i="25"/>
  <c r="Y53" i="25" s="1"/>
  <c r="AN51" i="25"/>
  <c r="AN53" i="25" s="1"/>
  <c r="K51" i="25"/>
  <c r="K53" i="25" s="1"/>
  <c r="O51" i="25"/>
  <c r="O53" i="25" s="1"/>
  <c r="Q51" i="25"/>
  <c r="Q53" i="25" s="1"/>
  <c r="AH51" i="25"/>
  <c r="AH53" i="25" s="1"/>
  <c r="I51" i="25"/>
  <c r="I53" i="25" s="1"/>
  <c r="AJ51" i="25"/>
  <c r="AJ53" i="25" s="1"/>
  <c r="AC51" i="25"/>
  <c r="AC53" i="25" s="1"/>
  <c r="AX51" i="25"/>
  <c r="AX53" i="25" s="1"/>
  <c r="W51" i="25"/>
  <c r="AV51" i="25"/>
  <c r="AV53" i="25" s="1"/>
  <c r="AL51" i="25"/>
  <c r="AL53" i="25" s="1"/>
  <c r="AF51" i="25"/>
  <c r="AF53" i="25" s="1"/>
  <c r="AU51" i="25"/>
  <c r="AU53" i="25" s="1"/>
  <c r="P51" i="25"/>
  <c r="P53" i="25" s="1"/>
  <c r="G51" i="25"/>
  <c r="G53" i="25" s="1"/>
  <c r="AR51" i="25"/>
  <c r="AR53" i="25" s="1"/>
  <c r="X51" i="25"/>
  <c r="X53" i="25" s="1"/>
  <c r="AT51" i="25"/>
  <c r="AT53" i="25" s="1"/>
  <c r="S51" i="25"/>
  <c r="S53" i="25" s="1"/>
  <c r="AB51" i="25"/>
  <c r="AB53" i="25" s="1"/>
  <c r="AM51" i="25"/>
  <c r="AM53" i="25" s="1"/>
  <c r="L51" i="25"/>
  <c r="L53" i="25" s="1"/>
  <c r="L67" i="25" s="1"/>
  <c r="AW51" i="25"/>
  <c r="AW53" i="25" s="1"/>
  <c r="AD51" i="25"/>
  <c r="AD53" i="25" s="1"/>
  <c r="AK51" i="25"/>
  <c r="AK53" i="25" s="1"/>
  <c r="J51" i="25"/>
  <c r="J53" i="25" s="1"/>
  <c r="U51" i="25"/>
  <c r="U53" i="25" s="1"/>
  <c r="U67" i="25" s="1"/>
  <c r="M51" i="25"/>
  <c r="M53" i="25" s="1"/>
  <c r="AE51" i="25"/>
  <c r="AE53" i="25" s="1"/>
  <c r="AS51" i="25"/>
  <c r="AS53" i="25" s="1"/>
  <c r="N51" i="25"/>
  <c r="N53" i="25" s="1"/>
  <c r="V51" i="25"/>
  <c r="V53" i="25" s="1"/>
  <c r="H51" i="25"/>
  <c r="H53" i="25" s="1"/>
  <c r="AG51" i="25"/>
  <c r="AG53" i="25" s="1"/>
  <c r="R51" i="25"/>
  <c r="R53" i="25" s="1"/>
  <c r="AQ51" i="25"/>
  <c r="AQ53" i="25" s="1"/>
  <c r="E51" i="25"/>
  <c r="E53" i="25" s="1"/>
  <c r="AI51" i="25"/>
  <c r="AI53" i="25" s="1"/>
  <c r="T51" i="25"/>
  <c r="T53" i="25" s="1"/>
  <c r="T67" i="25" s="1"/>
  <c r="AO51" i="25"/>
  <c r="AO53" i="25" s="1"/>
  <c r="F51" i="25"/>
  <c r="F53" i="25" s="1"/>
  <c r="Z51" i="25"/>
  <c r="Z53" i="25" s="1"/>
  <c r="E67" i="25" l="1"/>
  <c r="BA67" i="25"/>
  <c r="W53" i="25"/>
  <c r="M3" i="18"/>
  <c r="AM70" i="43" l="1"/>
  <c r="AZ70" i="43"/>
  <c r="BD70" i="43"/>
  <c r="X70" i="43"/>
  <c r="AJ70" i="43"/>
  <c r="AB70" i="43"/>
  <c r="AS70" i="43"/>
  <c r="P70" i="43"/>
  <c r="BB70" i="43"/>
  <c r="P67" i="25"/>
  <c r="AV67" i="25"/>
  <c r="AS67" i="25"/>
  <c r="AF67" i="25"/>
  <c r="AI67" i="25"/>
  <c r="X67" i="25"/>
  <c r="AG67" i="25"/>
  <c r="S67" i="25"/>
  <c r="AY67" i="25"/>
  <c r="AP67" i="25"/>
  <c r="AA67" i="25"/>
  <c r="AL67" i="25"/>
  <c r="G67" i="25"/>
  <c r="N67" i="25"/>
  <c r="AO67" i="25"/>
  <c r="AZ67" i="25"/>
  <c r="M2" i="18"/>
  <c r="M1" i="18"/>
  <c r="I4" i="18"/>
  <c r="I5" i="18" s="1"/>
  <c r="M4" i="18"/>
  <c r="AF70" i="43" l="1"/>
  <c r="R70" i="43"/>
  <c r="AK70" i="43"/>
  <c r="O70" i="43"/>
  <c r="V70" i="43"/>
  <c r="AL70" i="43"/>
  <c r="G70" i="43"/>
  <c r="BE70" i="43"/>
  <c r="U70" i="43"/>
  <c r="K70" i="43"/>
  <c r="AO70" i="43"/>
  <c r="AX70" i="43"/>
  <c r="AI70" i="43"/>
  <c r="AW70" i="43"/>
  <c r="AU70" i="43"/>
  <c r="AD70" i="43"/>
  <c r="AA70" i="43"/>
  <c r="I70" i="43"/>
  <c r="W70" i="43"/>
  <c r="BA70" i="43"/>
  <c r="AY70" i="43"/>
  <c r="L70" i="43"/>
  <c r="N70" i="43"/>
  <c r="AP70" i="43"/>
  <c r="F70" i="43"/>
  <c r="Q70" i="43"/>
  <c r="M70" i="43"/>
  <c r="T70" i="43"/>
  <c r="AQ70" i="43"/>
  <c r="AT67" i="25"/>
  <c r="V67" i="25"/>
  <c r="AX67" i="25"/>
  <c r="AC67" i="25"/>
  <c r="AH67" i="25"/>
  <c r="Q67" i="25"/>
  <c r="I67" i="25"/>
  <c r="AD67" i="25"/>
  <c r="BB67" i="25"/>
  <c r="F67" i="25"/>
  <c r="AK67" i="25"/>
  <c r="H67" i="25"/>
  <c r="Z67" i="25"/>
  <c r="AW67" i="25"/>
  <c r="R67" i="25"/>
  <c r="Y67" i="25"/>
  <c r="M67" i="25"/>
  <c r="K67" i="25"/>
  <c r="AQ67" i="25"/>
  <c r="J67" i="25"/>
  <c r="AM67" i="25"/>
  <c r="BC67" i="25"/>
  <c r="AJ67" i="25"/>
  <c r="AB67" i="25"/>
  <c r="AU67" i="25"/>
  <c r="BD67" i="25"/>
  <c r="AN67" i="25"/>
  <c r="M5" i="18"/>
  <c r="N5" i="18" s="1"/>
  <c r="S70" i="43" l="1"/>
  <c r="AN70" i="43"/>
  <c r="AV70" i="43"/>
  <c r="BC70" i="43"/>
  <c r="AE70" i="43"/>
  <c r="AR70" i="43"/>
  <c r="AT70" i="43"/>
  <c r="Y70" i="43"/>
  <c r="J70" i="43"/>
  <c r="AC70" i="43"/>
  <c r="H70" i="43"/>
  <c r="AH70" i="43"/>
  <c r="AG70" i="43"/>
  <c r="W67" i="25"/>
  <c r="AR67" i="25"/>
  <c r="O67" i="25"/>
  <c r="AE67" i="25"/>
  <c r="F61" i="13"/>
  <c r="G61" i="13"/>
  <c r="H61" i="13"/>
  <c r="I61" i="13"/>
  <c r="J61" i="13"/>
  <c r="K61" i="13"/>
  <c r="M61" i="13"/>
  <c r="N61" i="13"/>
  <c r="O61" i="13"/>
  <c r="P61" i="13"/>
  <c r="Q61" i="13"/>
  <c r="R61" i="13"/>
  <c r="S61" i="13"/>
  <c r="T61" i="13"/>
  <c r="U61" i="13"/>
  <c r="V61" i="13"/>
  <c r="W61" i="13"/>
  <c r="X61" i="13"/>
  <c r="Y61" i="13"/>
  <c r="Z61" i="13"/>
  <c r="AA61" i="13"/>
  <c r="AB61" i="13"/>
  <c r="AC61" i="13"/>
  <c r="AD61" i="13"/>
  <c r="AE61" i="13"/>
  <c r="AF61" i="13"/>
  <c r="AG61" i="13"/>
  <c r="AH61" i="13"/>
  <c r="AI61" i="13"/>
  <c r="AJ61" i="13"/>
  <c r="AK61" i="13"/>
  <c r="AL61" i="13"/>
  <c r="AM61" i="13"/>
  <c r="AN61" i="13"/>
  <c r="AO61" i="13"/>
  <c r="AP61" i="13"/>
  <c r="AQ61" i="13"/>
  <c r="AR61" i="13"/>
  <c r="AS61" i="13"/>
  <c r="AT61" i="13"/>
  <c r="AU61" i="13"/>
  <c r="AV61" i="13"/>
  <c r="AW61" i="13"/>
  <c r="AX61" i="13"/>
  <c r="AY61" i="13"/>
  <c r="AZ61" i="13"/>
  <c r="E61" i="13"/>
  <c r="E70" i="43" l="1"/>
  <c r="Z70" i="43"/>
  <c r="L61" i="13"/>
  <c r="I3"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2" i="1"/>
  <c r="C21" i="9" l="1"/>
  <c r="D15" i="9" l="1"/>
  <c r="G7" i="8"/>
  <c r="G27" i="8"/>
  <c r="G34" i="8"/>
  <c r="G39" i="8"/>
  <c r="G40" i="8"/>
  <c r="D3" i="2"/>
  <c r="D4" i="2"/>
  <c r="D5" i="2"/>
  <c r="D6" i="2"/>
  <c r="D7" i="2"/>
  <c r="D8" i="2"/>
  <c r="D9" i="2"/>
  <c r="D10" i="2"/>
  <c r="D11" i="2"/>
  <c r="D12" i="2"/>
  <c r="D13" i="2"/>
  <c r="D14" i="2"/>
  <c r="D15" i="2"/>
  <c r="D16" i="2"/>
  <c r="D17" i="2"/>
  <c r="D18" i="2"/>
  <c r="D19" i="2"/>
  <c r="D20" i="2"/>
  <c r="D21" i="2"/>
  <c r="D22" i="2"/>
  <c r="D23" i="2"/>
  <c r="D24" i="2"/>
  <c r="D25" i="2"/>
  <c r="D26" i="2"/>
  <c r="D2" i="2"/>
  <c r="F52" i="8"/>
  <c r="F6" i="8"/>
  <c r="F7" i="8"/>
  <c r="F8" i="8"/>
  <c r="F10" i="8"/>
  <c r="F9" i="8"/>
  <c r="F11" i="8"/>
  <c r="F12" i="8"/>
  <c r="F13" i="8"/>
  <c r="F14" i="8"/>
  <c r="F15" i="8"/>
  <c r="F16" i="8"/>
  <c r="F27" i="8"/>
  <c r="F34" i="8"/>
  <c r="F39" i="8"/>
  <c r="F40" i="8"/>
  <c r="F50" i="8"/>
  <c r="F51" i="8"/>
  <c r="F55" i="8"/>
  <c r="F53" i="8"/>
  <c r="F54" i="8"/>
  <c r="F4" i="8"/>
  <c r="E7" i="8"/>
  <c r="E27" i="8"/>
  <c r="E34" i="8"/>
  <c r="E39" i="8"/>
  <c r="E40" i="8"/>
  <c r="O14" i="4"/>
  <c r="P14" i="4" s="1"/>
  <c r="O33" i="4"/>
  <c r="P33" i="4" s="1"/>
  <c r="O34" i="4"/>
  <c r="P34" i="4" s="1"/>
  <c r="O2" i="4"/>
  <c r="P2" i="4" s="1"/>
  <c r="O36" i="4"/>
  <c r="P36" i="4" s="1"/>
  <c r="O40" i="4"/>
  <c r="P40" i="4" s="1"/>
  <c r="O23" i="4"/>
  <c r="P23" i="4" s="1"/>
  <c r="O29" i="4"/>
  <c r="P29" i="4" s="1"/>
  <c r="O13" i="4"/>
  <c r="P13" i="4" s="1"/>
  <c r="O7" i="4"/>
  <c r="P7" i="4" s="1"/>
  <c r="O35" i="4"/>
  <c r="P35" i="4" s="1"/>
  <c r="O32" i="4"/>
  <c r="P32" i="4" s="1"/>
  <c r="O21" i="4"/>
  <c r="P21" i="4" s="1"/>
  <c r="O17" i="4"/>
  <c r="P17" i="4" s="1"/>
  <c r="O26" i="4"/>
  <c r="P26" i="4" s="1"/>
  <c r="O24" i="4"/>
  <c r="P24" i="4" s="1"/>
  <c r="O22" i="4"/>
  <c r="P22" i="4" s="1"/>
  <c r="O15" i="4"/>
  <c r="P15" i="4" s="1"/>
  <c r="O12" i="4"/>
  <c r="P12" i="4" s="1"/>
  <c r="O19" i="4"/>
  <c r="P19" i="4" s="1"/>
  <c r="O9" i="4"/>
  <c r="P9" i="4" s="1"/>
  <c r="O3" i="4"/>
  <c r="P3" i="4" s="1"/>
  <c r="D7" i="9"/>
  <c r="O18" i="4"/>
  <c r="P18" i="4" s="1"/>
  <c r="O5" i="4"/>
  <c r="P5" i="4" s="1"/>
  <c r="O4" i="4"/>
  <c r="P4" i="4" s="1"/>
  <c r="O6" i="4"/>
  <c r="P6" i="4" s="1"/>
  <c r="O8" i="4"/>
  <c r="P8" i="4" s="1"/>
  <c r="O10" i="4"/>
  <c r="P10" i="4" s="1"/>
  <c r="O11" i="4"/>
  <c r="P11" i="4" s="1"/>
  <c r="O16" i="4"/>
  <c r="P16" i="4" s="1"/>
  <c r="O20" i="4"/>
  <c r="P20" i="4" s="1"/>
  <c r="O25" i="4"/>
  <c r="P25" i="4" s="1"/>
  <c r="O27" i="4"/>
  <c r="P27" i="4" s="1"/>
  <c r="O28" i="4"/>
  <c r="P28" i="4" s="1"/>
  <c r="O30" i="4"/>
  <c r="P30" i="4" s="1"/>
  <c r="O31" i="4"/>
  <c r="P31" i="4" s="1"/>
  <c r="O37" i="4"/>
  <c r="P37" i="4" s="1"/>
  <c r="O38" i="4"/>
  <c r="P38" i="4" s="1"/>
  <c r="O39" i="4"/>
  <c r="P39" i="4" s="1"/>
  <c r="H34" i="8" l="1"/>
  <c r="H40" i="8"/>
  <c r="H7" i="8"/>
  <c r="H27" i="8"/>
  <c r="H39" i="8"/>
  <c r="J35" i="4"/>
  <c r="J32" i="4"/>
  <c r="J31" i="4"/>
  <c r="J28" i="4"/>
  <c r="J26" i="4"/>
  <c r="J24" i="4"/>
  <c r="J22" i="4"/>
  <c r="J21" i="4"/>
  <c r="J19" i="4"/>
  <c r="J18" i="4"/>
  <c r="J17" i="4"/>
  <c r="J14" i="4"/>
  <c r="J12" i="4"/>
  <c r="J9" i="4"/>
  <c r="J8" i="4"/>
  <c r="J4" i="4"/>
  <c r="J3" i="4"/>
  <c r="J5" i="4"/>
  <c r="K5" i="4"/>
  <c r="I5" i="4"/>
  <c r="H3" i="2"/>
  <c r="H4" i="2"/>
  <c r="H5" i="2"/>
  <c r="H6" i="2"/>
  <c r="H7" i="2"/>
  <c r="H8" i="2"/>
  <c r="H9" i="2"/>
  <c r="H10" i="2"/>
  <c r="H11" i="2"/>
  <c r="H12" i="2"/>
  <c r="H13" i="2"/>
  <c r="H14" i="2"/>
  <c r="H15" i="2"/>
  <c r="H16" i="2"/>
  <c r="H17" i="2"/>
  <c r="H18" i="2"/>
  <c r="H19" i="2"/>
  <c r="H20" i="2"/>
  <c r="H21" i="2"/>
  <c r="H22" i="2"/>
  <c r="H23" i="2"/>
  <c r="H24" i="2"/>
  <c r="H25" i="2"/>
  <c r="H26" i="2"/>
  <c r="H2" i="2"/>
  <c r="L5" i="4" l="1"/>
  <c r="F27" i="9" l="1"/>
  <c r="D27" i="9"/>
  <c r="F25" i="9"/>
  <c r="D25" i="9"/>
  <c r="F23" i="9"/>
  <c r="D23" i="9"/>
  <c r="F21" i="9"/>
  <c r="D21" i="9"/>
  <c r="F19" i="9"/>
  <c r="D19" i="9"/>
  <c r="F17" i="9"/>
  <c r="D17" i="9"/>
  <c r="F15" i="9"/>
  <c r="F13" i="9"/>
  <c r="D13" i="9"/>
  <c r="F11" i="9"/>
  <c r="D11" i="9"/>
  <c r="F9" i="9"/>
  <c r="D9" i="9"/>
  <c r="F7" i="9"/>
  <c r="F30" i="9" l="1"/>
  <c r="F34" i="9" s="1"/>
  <c r="D51" i="4"/>
  <c r="D52" i="4"/>
  <c r="D6" i="4"/>
  <c r="D53" i="4"/>
  <c r="D50" i="4"/>
  <c r="D47" i="4"/>
  <c r="C51" i="4"/>
  <c r="C16" i="4"/>
  <c r="C10" i="4"/>
  <c r="C52" i="4"/>
  <c r="C48" i="4"/>
  <c r="C49" i="4"/>
  <c r="C14" i="4"/>
  <c r="C13" i="4"/>
  <c r="C36" i="4"/>
  <c r="C46" i="4"/>
  <c r="C37" i="4"/>
  <c r="C28" i="4"/>
  <c r="C53" i="4"/>
  <c r="C30" i="4"/>
  <c r="C24" i="4"/>
  <c r="C23" i="4"/>
  <c r="C50" i="4"/>
  <c r="C35" i="4"/>
  <c r="C40" i="4"/>
  <c r="C3" i="4"/>
  <c r="C26" i="4"/>
  <c r="C31" i="4"/>
  <c r="C11" i="4"/>
  <c r="C22" i="4"/>
  <c r="C33" i="4"/>
  <c r="C47" i="4"/>
  <c r="C18" i="4"/>
  <c r="B49" i="4"/>
  <c r="B6" i="4"/>
  <c r="G31" i="3"/>
  <c r="H31" i="3"/>
  <c r="I31" i="3"/>
  <c r="G30" i="3"/>
  <c r="H30" i="3"/>
  <c r="I30" i="3"/>
  <c r="G35" i="3"/>
  <c r="H35" i="3"/>
  <c r="I35" i="3"/>
  <c r="G40" i="3"/>
  <c r="H40" i="3"/>
  <c r="I40" i="3"/>
  <c r="G14" i="3"/>
  <c r="H14" i="3"/>
  <c r="I14" i="3"/>
  <c r="J48" i="3"/>
  <c r="D20" i="4" s="1"/>
  <c r="G24" i="3"/>
  <c r="H24" i="3"/>
  <c r="I24" i="3"/>
  <c r="G18" i="3"/>
  <c r="H18" i="3"/>
  <c r="I18" i="3"/>
  <c r="G20" i="3"/>
  <c r="H20" i="3"/>
  <c r="I20" i="3"/>
  <c r="G32" i="3"/>
  <c r="H32" i="3"/>
  <c r="I32" i="3"/>
  <c r="E5" i="2"/>
  <c r="I5" i="2" s="1"/>
  <c r="J5" i="2" s="1"/>
  <c r="J10" i="4" s="1"/>
  <c r="E3" i="2"/>
  <c r="I3" i="2" s="1"/>
  <c r="J3" i="2" s="1"/>
  <c r="E9" i="2"/>
  <c r="I9" i="2" s="1"/>
  <c r="J9" i="2" s="1"/>
  <c r="E12" i="2"/>
  <c r="I12" i="2" s="1"/>
  <c r="J12" i="2" s="1"/>
  <c r="J11" i="4" s="1"/>
  <c r="E13" i="2"/>
  <c r="I13" i="2" s="1"/>
  <c r="J13" i="2" s="1"/>
  <c r="J29" i="4" s="1"/>
  <c r="H24" i="1"/>
  <c r="J24" i="1"/>
  <c r="L24" i="1"/>
  <c r="H25" i="1"/>
  <c r="L25" i="1" s="1"/>
  <c r="J25" i="1"/>
  <c r="H28" i="1"/>
  <c r="L28" i="1" s="1"/>
  <c r="J28" i="1"/>
  <c r="H21" i="1"/>
  <c r="L21" i="1" s="1"/>
  <c r="J21" i="1"/>
  <c r="H35" i="1"/>
  <c r="L35" i="1" s="1"/>
  <c r="J35" i="1"/>
  <c r="H36" i="1"/>
  <c r="L36" i="1" s="1"/>
  <c r="J36" i="1"/>
  <c r="H13" i="1"/>
  <c r="J13" i="1"/>
  <c r="H48" i="1"/>
  <c r="L48" i="1" s="1"/>
  <c r="J48" i="1"/>
  <c r="H9" i="1"/>
  <c r="L9" i="1" s="1"/>
  <c r="J9" i="1"/>
  <c r="H43" i="1"/>
  <c r="J43" i="1"/>
  <c r="H32" i="1"/>
  <c r="J32" i="1"/>
  <c r="H17" i="1"/>
  <c r="J17" i="1"/>
  <c r="H5" i="1"/>
  <c r="J5" i="1"/>
  <c r="H38" i="1"/>
  <c r="J38" i="1"/>
  <c r="H41" i="1"/>
  <c r="L41" i="1" s="1"/>
  <c r="J41" i="1"/>
  <c r="J11" i="1"/>
  <c r="H11" i="1"/>
  <c r="F5" i="2" l="1"/>
  <c r="F36" i="8" s="1"/>
  <c r="J31" i="3"/>
  <c r="J30" i="3"/>
  <c r="J35" i="3"/>
  <c r="J40" i="3"/>
  <c r="J14" i="3"/>
  <c r="J24" i="3"/>
  <c r="J18" i="3"/>
  <c r="J20" i="3"/>
  <c r="J32" i="3"/>
  <c r="F3" i="2"/>
  <c r="C5" i="4" s="1"/>
  <c r="F12" i="2"/>
  <c r="F9" i="2"/>
  <c r="C20" i="4" s="1"/>
  <c r="F13" i="2"/>
  <c r="K25" i="1"/>
  <c r="K28" i="1"/>
  <c r="K21" i="1"/>
  <c r="K24" i="1"/>
  <c r="K36" i="1"/>
  <c r="K13" i="1"/>
  <c r="K35" i="1"/>
  <c r="K9" i="1"/>
  <c r="K48" i="1"/>
  <c r="L13" i="1"/>
  <c r="K43" i="1"/>
  <c r="L43" i="1"/>
  <c r="K32" i="1"/>
  <c r="L32" i="1"/>
  <c r="K17" i="1"/>
  <c r="L17" i="1"/>
  <c r="K5" i="1"/>
  <c r="L5" i="1"/>
  <c r="K11" i="1"/>
  <c r="K38" i="1"/>
  <c r="L38" i="1"/>
  <c r="K41" i="1"/>
  <c r="L11" i="1"/>
  <c r="I28" i="3"/>
  <c r="I5" i="3"/>
  <c r="I23" i="3"/>
  <c r="I36" i="3"/>
  <c r="I15" i="3"/>
  <c r="I17" i="3"/>
  <c r="I11" i="3"/>
  <c r="I7" i="3"/>
  <c r="I22" i="3"/>
  <c r="I3" i="3"/>
  <c r="I25" i="3"/>
  <c r="I34" i="3"/>
  <c r="I45" i="3"/>
  <c r="I8" i="3"/>
  <c r="I42" i="3"/>
  <c r="I44" i="3"/>
  <c r="I2" i="3"/>
  <c r="I43" i="3"/>
  <c r="I13" i="3"/>
  <c r="I16" i="3"/>
  <c r="I6" i="3"/>
  <c r="I12" i="3"/>
  <c r="I19" i="3"/>
  <c r="I27" i="3"/>
  <c r="I10" i="3"/>
  <c r="I21" i="3"/>
  <c r="I29" i="3"/>
  <c r="I26" i="3"/>
  <c r="I33" i="3"/>
  <c r="I4" i="3"/>
  <c r="I37" i="3"/>
  <c r="I38" i="3"/>
  <c r="I39" i="3"/>
  <c r="I41" i="3"/>
  <c r="I9" i="3"/>
  <c r="I46" i="3"/>
  <c r="I47" i="3"/>
  <c r="D28" i="3"/>
  <c r="H28" i="3" s="1"/>
  <c r="D5" i="3"/>
  <c r="H5" i="3" s="1"/>
  <c r="D23" i="3"/>
  <c r="H23" i="3" s="1"/>
  <c r="D36" i="3"/>
  <c r="H36" i="3" s="1"/>
  <c r="D15" i="3"/>
  <c r="H15" i="3" s="1"/>
  <c r="D17" i="3"/>
  <c r="H17" i="3" s="1"/>
  <c r="D11" i="3"/>
  <c r="H11" i="3" s="1"/>
  <c r="D7" i="3"/>
  <c r="H7" i="3" s="1"/>
  <c r="D22" i="3"/>
  <c r="H22" i="3" s="1"/>
  <c r="D3" i="3"/>
  <c r="H3" i="3" s="1"/>
  <c r="D25" i="3"/>
  <c r="H25" i="3" s="1"/>
  <c r="D34" i="3"/>
  <c r="H34" i="3" s="1"/>
  <c r="D45" i="3"/>
  <c r="H45" i="3" s="1"/>
  <c r="D8" i="3"/>
  <c r="H8" i="3" s="1"/>
  <c r="D42" i="3"/>
  <c r="H42" i="3" s="1"/>
  <c r="D44" i="3"/>
  <c r="H44" i="3" s="1"/>
  <c r="D2" i="3"/>
  <c r="H2" i="3" s="1"/>
  <c r="D43" i="3"/>
  <c r="H43" i="3" s="1"/>
  <c r="D13" i="3"/>
  <c r="H13" i="3" s="1"/>
  <c r="D16" i="3"/>
  <c r="H16" i="3" s="1"/>
  <c r="D6" i="3"/>
  <c r="H6" i="3" s="1"/>
  <c r="D12" i="3"/>
  <c r="H12" i="3" s="1"/>
  <c r="D19" i="3"/>
  <c r="H19" i="3" s="1"/>
  <c r="D27" i="3"/>
  <c r="H27" i="3" s="1"/>
  <c r="D10" i="3"/>
  <c r="H10" i="3" s="1"/>
  <c r="D21" i="3"/>
  <c r="H21" i="3" s="1"/>
  <c r="D29" i="3"/>
  <c r="H29" i="3" s="1"/>
  <c r="D26" i="3"/>
  <c r="H26" i="3" s="1"/>
  <c r="D33" i="3"/>
  <c r="H33" i="3" s="1"/>
  <c r="D4" i="3"/>
  <c r="H4" i="3" s="1"/>
  <c r="D37" i="3"/>
  <c r="H37" i="3" s="1"/>
  <c r="D38" i="3"/>
  <c r="H38" i="3" s="1"/>
  <c r="D39" i="3"/>
  <c r="H39" i="3" s="1"/>
  <c r="D41" i="3"/>
  <c r="H41" i="3" s="1"/>
  <c r="D9" i="3"/>
  <c r="H9" i="3" s="1"/>
  <c r="D46" i="3"/>
  <c r="H46" i="3" s="1"/>
  <c r="D47" i="3"/>
  <c r="H47" i="3" s="1"/>
  <c r="G28" i="3"/>
  <c r="G5" i="3"/>
  <c r="G23" i="3"/>
  <c r="G36" i="3"/>
  <c r="G15" i="3"/>
  <c r="G17" i="3"/>
  <c r="G11" i="3"/>
  <c r="G7" i="3"/>
  <c r="G22" i="3"/>
  <c r="G3" i="3"/>
  <c r="G25" i="3"/>
  <c r="G34" i="3"/>
  <c r="G45" i="3"/>
  <c r="G8" i="3"/>
  <c r="G42" i="3"/>
  <c r="G44" i="3"/>
  <c r="G2" i="3"/>
  <c r="G43" i="3"/>
  <c r="G13" i="3"/>
  <c r="G16" i="3"/>
  <c r="G6" i="3"/>
  <c r="G12" i="3"/>
  <c r="G19" i="3"/>
  <c r="G27" i="3"/>
  <c r="G10" i="3"/>
  <c r="G21" i="3"/>
  <c r="G29" i="3"/>
  <c r="G26" i="3"/>
  <c r="G33" i="3"/>
  <c r="G4" i="3"/>
  <c r="G37" i="3"/>
  <c r="G38" i="3"/>
  <c r="G39" i="3"/>
  <c r="G41" i="3"/>
  <c r="G9" i="3"/>
  <c r="G46" i="3"/>
  <c r="G47" i="3"/>
  <c r="H19" i="1"/>
  <c r="L19" i="1" s="1"/>
  <c r="H23" i="1"/>
  <c r="L23" i="1" s="1"/>
  <c r="H47" i="1"/>
  <c r="L47" i="1" s="1"/>
  <c r="H16" i="1"/>
  <c r="L16" i="1" s="1"/>
  <c r="H18" i="1"/>
  <c r="L18" i="1" s="1"/>
  <c r="H52" i="1"/>
  <c r="L52" i="1" s="1"/>
  <c r="H46" i="1"/>
  <c r="L46" i="1" s="1"/>
  <c r="H7" i="1"/>
  <c r="L7" i="1" s="1"/>
  <c r="H10" i="1"/>
  <c r="L10" i="1" s="1"/>
  <c r="H49" i="1"/>
  <c r="L49" i="1" s="1"/>
  <c r="H42" i="1"/>
  <c r="L42" i="1" s="1"/>
  <c r="H6" i="1"/>
  <c r="L6" i="1" s="1"/>
  <c r="H45" i="1"/>
  <c r="L45" i="1" s="1"/>
  <c r="H34" i="1"/>
  <c r="L34" i="1" s="1"/>
  <c r="H33" i="1"/>
  <c r="L33" i="1" s="1"/>
  <c r="H29" i="1"/>
  <c r="L29" i="1" s="1"/>
  <c r="H37" i="1"/>
  <c r="L37" i="1" s="1"/>
  <c r="H26" i="1"/>
  <c r="L26" i="1" s="1"/>
  <c r="H20" i="1"/>
  <c r="L20" i="1" s="1"/>
  <c r="H8" i="1"/>
  <c r="L8" i="1" s="1"/>
  <c r="H30" i="1"/>
  <c r="L30" i="1" s="1"/>
  <c r="H51" i="1"/>
  <c r="L51" i="1" s="1"/>
  <c r="H14" i="1"/>
  <c r="L14" i="1" s="1"/>
  <c r="H2" i="1"/>
  <c r="L2" i="1" s="1"/>
  <c r="H31" i="1"/>
  <c r="L31" i="1" s="1"/>
  <c r="H15" i="1"/>
  <c r="L15" i="1" s="1"/>
  <c r="H40" i="1"/>
  <c r="L40" i="1" s="1"/>
  <c r="H27" i="1"/>
  <c r="L27" i="1" s="1"/>
  <c r="H3" i="1"/>
  <c r="L3" i="1" s="1"/>
  <c r="H50" i="1"/>
  <c r="L50" i="1" s="1"/>
  <c r="H4" i="1"/>
  <c r="L4" i="1" s="1"/>
  <c r="H12" i="1"/>
  <c r="L12" i="1" s="1"/>
  <c r="H39" i="1"/>
  <c r="L39" i="1" s="1"/>
  <c r="H44" i="1"/>
  <c r="L44" i="1" s="1"/>
  <c r="H22" i="1"/>
  <c r="L22" i="1" s="1"/>
  <c r="E4" i="2"/>
  <c r="I4" i="2" s="1"/>
  <c r="J4" i="2" s="1"/>
  <c r="J7" i="4" s="1"/>
  <c r="E8" i="2"/>
  <c r="I8" i="2" s="1"/>
  <c r="J8" i="2" s="1"/>
  <c r="J2" i="4" s="1"/>
  <c r="E11" i="2"/>
  <c r="I11" i="2" s="1"/>
  <c r="J11" i="2" s="1"/>
  <c r="J13" i="4" s="1"/>
  <c r="E2" i="2"/>
  <c r="I2" i="2" s="1"/>
  <c r="J2" i="2" s="1"/>
  <c r="J6" i="4" s="1"/>
  <c r="E10" i="2"/>
  <c r="I10" i="2" s="1"/>
  <c r="J10" i="2" s="1"/>
  <c r="J23" i="4" s="1"/>
  <c r="E15" i="2"/>
  <c r="I15" i="2" s="1"/>
  <c r="J15" i="2" s="1"/>
  <c r="J25" i="4" s="1"/>
  <c r="E16" i="2"/>
  <c r="I16" i="2" s="1"/>
  <c r="J16" i="2" s="1"/>
  <c r="J30" i="4" s="1"/>
  <c r="E26" i="2"/>
  <c r="I26" i="2" s="1"/>
  <c r="J26" i="2" s="1"/>
  <c r="J38" i="4" s="1"/>
  <c r="E25" i="2"/>
  <c r="I25" i="2" s="1"/>
  <c r="J25" i="2" s="1"/>
  <c r="J15" i="4" s="1"/>
  <c r="E7" i="2"/>
  <c r="I7" i="2" s="1"/>
  <c r="J7" i="2" s="1"/>
  <c r="J16" i="4" s="1"/>
  <c r="E6" i="2"/>
  <c r="I6" i="2" s="1"/>
  <c r="J6" i="2" s="1"/>
  <c r="E14" i="2"/>
  <c r="I14" i="2" s="1"/>
  <c r="J14" i="2" s="1"/>
  <c r="J20" i="4" s="1"/>
  <c r="E17" i="2"/>
  <c r="I17" i="2" s="1"/>
  <c r="J17" i="2" s="1"/>
  <c r="J36" i="4" s="1"/>
  <c r="E18" i="2"/>
  <c r="I18" i="2" s="1"/>
  <c r="J18" i="2" s="1"/>
  <c r="J27" i="4" s="1"/>
  <c r="E20" i="2"/>
  <c r="I20" i="2" s="1"/>
  <c r="J20" i="2" s="1"/>
  <c r="J40" i="4" s="1"/>
  <c r="E19" i="2"/>
  <c r="I19" i="2" s="1"/>
  <c r="J19" i="2" s="1"/>
  <c r="J39" i="4" s="1"/>
  <c r="E21" i="2"/>
  <c r="I21" i="2" s="1"/>
  <c r="J21" i="2" s="1"/>
  <c r="J33" i="4" s="1"/>
  <c r="E23" i="2"/>
  <c r="I23" i="2" s="1"/>
  <c r="J23" i="2" s="1"/>
  <c r="J34" i="4" s="1"/>
  <c r="E22" i="2"/>
  <c r="I22" i="2" s="1"/>
  <c r="J22" i="2" s="1"/>
  <c r="J37" i="4" s="1"/>
  <c r="E24" i="2"/>
  <c r="I24" i="2" s="1"/>
  <c r="J24" i="2" s="1"/>
  <c r="J18" i="1"/>
  <c r="J16" i="1"/>
  <c r="J23" i="1"/>
  <c r="J47" i="1"/>
  <c r="J46" i="1"/>
  <c r="J7" i="1"/>
  <c r="J45" i="1"/>
  <c r="J26" i="1"/>
  <c r="J10" i="1"/>
  <c r="J52" i="1"/>
  <c r="J42" i="1"/>
  <c r="J49" i="1"/>
  <c r="J6" i="1"/>
  <c r="J20" i="1"/>
  <c r="J33" i="1"/>
  <c r="J51" i="1"/>
  <c r="J29" i="1"/>
  <c r="J34" i="1"/>
  <c r="J30" i="1"/>
  <c r="J14" i="1"/>
  <c r="J2" i="1"/>
  <c r="J37" i="1"/>
  <c r="J8" i="1"/>
  <c r="J27" i="1"/>
  <c r="J3" i="1"/>
  <c r="J31" i="1"/>
  <c r="J15" i="1"/>
  <c r="J40" i="1"/>
  <c r="J50" i="1"/>
  <c r="J4" i="1"/>
  <c r="J12" i="1"/>
  <c r="J39" i="1"/>
  <c r="J44" i="1"/>
  <c r="J22" i="1"/>
  <c r="J19" i="1"/>
  <c r="C8" i="4" l="1"/>
  <c r="G8" i="8"/>
  <c r="K12" i="4"/>
  <c r="D16" i="4"/>
  <c r="G43" i="8"/>
  <c r="K30" i="4"/>
  <c r="D32" i="4"/>
  <c r="G46" i="8"/>
  <c r="K34" i="4"/>
  <c r="D39" i="4"/>
  <c r="G6" i="8"/>
  <c r="K19" i="4"/>
  <c r="D24" i="4"/>
  <c r="G41" i="8"/>
  <c r="K25" i="4"/>
  <c r="D27" i="4"/>
  <c r="G44" i="8"/>
  <c r="K38" i="4"/>
  <c r="D44" i="4"/>
  <c r="G36" i="8"/>
  <c r="K10" i="4"/>
  <c r="D8" i="4"/>
  <c r="G35" i="8"/>
  <c r="K11" i="4"/>
  <c r="D9" i="4"/>
  <c r="G38" i="8"/>
  <c r="K20" i="4"/>
  <c r="D19" i="4"/>
  <c r="M5" i="1"/>
  <c r="E8" i="8"/>
  <c r="H8" i="8" s="1"/>
  <c r="I12" i="4"/>
  <c r="L12" i="4" s="1"/>
  <c r="B16" i="4"/>
  <c r="M48" i="1"/>
  <c r="B20" i="4"/>
  <c r="M25" i="1"/>
  <c r="B5" i="4"/>
  <c r="M9" i="1"/>
  <c r="E5" i="8"/>
  <c r="I15" i="4"/>
  <c r="B21" i="4"/>
  <c r="M11" i="1"/>
  <c r="E53" i="8"/>
  <c r="I14" i="4"/>
  <c r="B18" i="4"/>
  <c r="M17" i="1"/>
  <c r="E35" i="8"/>
  <c r="I11" i="4"/>
  <c r="B9" i="4"/>
  <c r="M43" i="1"/>
  <c r="B45" i="4"/>
  <c r="M35" i="1"/>
  <c r="E44" i="8"/>
  <c r="I38" i="4"/>
  <c r="L38" i="4" s="1"/>
  <c r="B44" i="4"/>
  <c r="M21" i="1"/>
  <c r="E54" i="8"/>
  <c r="I28" i="4"/>
  <c r="B33" i="4"/>
  <c r="M32" i="1"/>
  <c r="E55" i="8"/>
  <c r="I31" i="4"/>
  <c r="B36" i="4"/>
  <c r="M36" i="1"/>
  <c r="E45" i="8"/>
  <c r="I33" i="4"/>
  <c r="B38" i="4"/>
  <c r="M38" i="1"/>
  <c r="E23" i="8"/>
  <c r="I29" i="4"/>
  <c r="B25" i="4"/>
  <c r="M24" i="1"/>
  <c r="E36" i="8"/>
  <c r="H36" i="8" s="1"/>
  <c r="I10" i="4"/>
  <c r="L10" i="4" s="1"/>
  <c r="B8" i="4"/>
  <c r="M41" i="1"/>
  <c r="E47" i="8"/>
  <c r="I39" i="4"/>
  <c r="B41" i="4"/>
  <c r="M13" i="1"/>
  <c r="E6" i="8"/>
  <c r="H6" i="8" s="1"/>
  <c r="I19" i="4"/>
  <c r="B24" i="4"/>
  <c r="M28" i="1"/>
  <c r="E38" i="8"/>
  <c r="I20" i="4"/>
  <c r="L20" i="4" s="1"/>
  <c r="B19" i="4"/>
  <c r="F35" i="8"/>
  <c r="C9" i="4"/>
  <c r="F23" i="8"/>
  <c r="C25" i="4"/>
  <c r="F11" i="2"/>
  <c r="F7" i="2"/>
  <c r="F2" i="2"/>
  <c r="F21" i="2"/>
  <c r="F17" i="2"/>
  <c r="F16" i="2"/>
  <c r="J47" i="3"/>
  <c r="J9" i="3"/>
  <c r="D3" i="4" s="1"/>
  <c r="J38" i="3"/>
  <c r="J29" i="3"/>
  <c r="J19" i="3"/>
  <c r="J13" i="3"/>
  <c r="G37" i="8" s="1"/>
  <c r="J22" i="3"/>
  <c r="J11" i="3"/>
  <c r="J36" i="3"/>
  <c r="D5" i="4" s="1"/>
  <c r="J39" i="3"/>
  <c r="J4" i="3"/>
  <c r="J26" i="3"/>
  <c r="J27" i="3"/>
  <c r="J16" i="3"/>
  <c r="J44" i="3"/>
  <c r="D49" i="4" s="1"/>
  <c r="E49" i="4" s="1"/>
  <c r="J45" i="3"/>
  <c r="D45" i="4" s="1"/>
  <c r="J3" i="3"/>
  <c r="J28" i="3"/>
  <c r="J41" i="3"/>
  <c r="J37" i="3"/>
  <c r="D46" i="4" s="1"/>
  <c r="J10" i="3"/>
  <c r="J6" i="3"/>
  <c r="D35" i="4" s="1"/>
  <c r="J2" i="3"/>
  <c r="J8" i="3"/>
  <c r="J34" i="3"/>
  <c r="J25" i="3"/>
  <c r="J15" i="3"/>
  <c r="J5" i="3"/>
  <c r="F24" i="2"/>
  <c r="C45" i="4" s="1"/>
  <c r="F19" i="2"/>
  <c r="F14" i="2"/>
  <c r="F10" i="2"/>
  <c r="F8" i="2"/>
  <c r="F22" i="2"/>
  <c r="F20" i="2"/>
  <c r="F25" i="2"/>
  <c r="F15" i="2"/>
  <c r="F4" i="2"/>
  <c r="F23" i="2"/>
  <c r="F18" i="2"/>
  <c r="F6" i="2"/>
  <c r="F26" i="2"/>
  <c r="J46" i="3"/>
  <c r="J33" i="3"/>
  <c r="J21" i="3"/>
  <c r="J12" i="3"/>
  <c r="J43" i="3"/>
  <c r="D48" i="4" s="1"/>
  <c r="J42" i="3"/>
  <c r="J7" i="3"/>
  <c r="J17" i="3"/>
  <c r="J23" i="3"/>
  <c r="K22" i="1"/>
  <c r="K51" i="1"/>
  <c r="B52" i="4" s="1"/>
  <c r="K52" i="1"/>
  <c r="B53" i="4" s="1"/>
  <c r="K12" i="1"/>
  <c r="K40" i="1"/>
  <c r="B47" i="4" s="1"/>
  <c r="K8" i="1"/>
  <c r="K37" i="1"/>
  <c r="K2" i="1"/>
  <c r="B3" i="4" s="1"/>
  <c r="K30" i="1"/>
  <c r="B35" i="4" s="1"/>
  <c r="K29" i="1"/>
  <c r="K20" i="1"/>
  <c r="K6" i="1"/>
  <c r="K7" i="1"/>
  <c r="K47" i="1"/>
  <c r="B46" i="4" s="1"/>
  <c r="K23" i="1"/>
  <c r="K19" i="1"/>
  <c r="E37" i="8" s="1"/>
  <c r="K34" i="1"/>
  <c r="K49" i="1"/>
  <c r="B48" i="4" s="1"/>
  <c r="K45" i="1"/>
  <c r="K44" i="1"/>
  <c r="B50" i="4" s="1"/>
  <c r="K39" i="1"/>
  <c r="K4" i="1"/>
  <c r="K50" i="1"/>
  <c r="K15" i="1"/>
  <c r="K31" i="1"/>
  <c r="K3" i="1"/>
  <c r="K27" i="1"/>
  <c r="K14" i="1"/>
  <c r="K33" i="1"/>
  <c r="K42" i="1"/>
  <c r="K10" i="1"/>
  <c r="K26" i="1"/>
  <c r="K46" i="1"/>
  <c r="B51" i="4" s="1"/>
  <c r="K16" i="1"/>
  <c r="K18" i="1"/>
  <c r="G22" i="8" l="1"/>
  <c r="K16" i="4"/>
  <c r="D15" i="4"/>
  <c r="G12" i="8"/>
  <c r="K22" i="4"/>
  <c r="D28" i="4"/>
  <c r="G9" i="8"/>
  <c r="K17" i="4"/>
  <c r="D22" i="4"/>
  <c r="C6" i="4"/>
  <c r="F37" i="8"/>
  <c r="H37" i="8" s="1"/>
  <c r="G25" i="8"/>
  <c r="K23" i="4"/>
  <c r="D17" i="4"/>
  <c r="G53" i="8"/>
  <c r="H53" i="8" s="1"/>
  <c r="K14" i="4"/>
  <c r="L14" i="4" s="1"/>
  <c r="D18" i="4"/>
  <c r="G50" i="8"/>
  <c r="K8" i="4"/>
  <c r="D13" i="4"/>
  <c r="G16" i="8"/>
  <c r="K35" i="4"/>
  <c r="D40" i="4"/>
  <c r="G45" i="8"/>
  <c r="K33" i="4"/>
  <c r="D38" i="4"/>
  <c r="G42" i="8"/>
  <c r="K27" i="4"/>
  <c r="D29" i="4"/>
  <c r="L19" i="4"/>
  <c r="L33" i="4"/>
  <c r="G32" i="8"/>
  <c r="K2" i="4"/>
  <c r="D2" i="4"/>
  <c r="G4" i="8"/>
  <c r="K3" i="4"/>
  <c r="D10" i="4"/>
  <c r="G26" i="8"/>
  <c r="K40" i="4"/>
  <c r="D43" i="4"/>
  <c r="G14" i="8"/>
  <c r="K26" i="4"/>
  <c r="D31" i="4"/>
  <c r="G51" i="8"/>
  <c r="K4" i="4"/>
  <c r="D11" i="4"/>
  <c r="G47" i="8"/>
  <c r="K39" i="4"/>
  <c r="L39" i="4" s="1"/>
  <c r="D41" i="4"/>
  <c r="G55" i="8"/>
  <c r="H55" i="8" s="1"/>
  <c r="K31" i="4"/>
  <c r="L31" i="4" s="1"/>
  <c r="D36" i="4"/>
  <c r="E36" i="4" s="1"/>
  <c r="G20" i="8"/>
  <c r="K7" i="4"/>
  <c r="D7" i="4"/>
  <c r="G28" i="8"/>
  <c r="K36" i="4"/>
  <c r="D34" i="4"/>
  <c r="L11" i="4"/>
  <c r="G23" i="8"/>
  <c r="H23" i="8" s="1"/>
  <c r="K29" i="4"/>
  <c r="L29" i="4" s="1"/>
  <c r="D25" i="4"/>
  <c r="G15" i="8"/>
  <c r="K32" i="4"/>
  <c r="D37" i="4"/>
  <c r="G52" i="8"/>
  <c r="K9" i="4"/>
  <c r="D14" i="4"/>
  <c r="G10" i="8"/>
  <c r="K18" i="4"/>
  <c r="D23" i="4"/>
  <c r="G29" i="8"/>
  <c r="K37" i="4"/>
  <c r="D42" i="4"/>
  <c r="G33" i="8"/>
  <c r="K6" i="4"/>
  <c r="D4" i="4"/>
  <c r="G21" i="8"/>
  <c r="K13" i="4"/>
  <c r="D12" i="4"/>
  <c r="G13" i="8"/>
  <c r="K24" i="4"/>
  <c r="D30" i="4"/>
  <c r="G5" i="8"/>
  <c r="K15" i="4"/>
  <c r="L15" i="4" s="1"/>
  <c r="D21" i="4"/>
  <c r="G54" i="8"/>
  <c r="H54" i="8" s="1"/>
  <c r="K28" i="4"/>
  <c r="L28" i="4" s="1"/>
  <c r="D33" i="4"/>
  <c r="G11" i="8"/>
  <c r="K21" i="4"/>
  <c r="D26" i="4"/>
  <c r="E26" i="4" s="1"/>
  <c r="H35" i="8"/>
  <c r="E22" i="8"/>
  <c r="I16" i="4"/>
  <c r="L16" i="4" s="1"/>
  <c r="B15" i="4"/>
  <c r="E29" i="8"/>
  <c r="I37" i="4"/>
  <c r="L37" i="4" s="1"/>
  <c r="B42" i="4"/>
  <c r="E33" i="8"/>
  <c r="I6" i="4"/>
  <c r="B4" i="4"/>
  <c r="E52" i="8"/>
  <c r="I9" i="4"/>
  <c r="B14" i="4"/>
  <c r="E15" i="8"/>
  <c r="I32" i="4"/>
  <c r="B37" i="4"/>
  <c r="E37" i="4" s="1"/>
  <c r="E21" i="8"/>
  <c r="I13" i="4"/>
  <c r="B12" i="4"/>
  <c r="E10" i="8"/>
  <c r="I18" i="4"/>
  <c r="L18" i="4" s="1"/>
  <c r="B23" i="4"/>
  <c r="E13" i="8"/>
  <c r="I24" i="4"/>
  <c r="B30" i="4"/>
  <c r="E51" i="8"/>
  <c r="I4" i="4"/>
  <c r="B11" i="4"/>
  <c r="E11" i="4" s="1"/>
  <c r="E11" i="8"/>
  <c r="I21" i="4"/>
  <c r="B26" i="4"/>
  <c r="E14" i="8"/>
  <c r="I26" i="4"/>
  <c r="L26" i="4" s="1"/>
  <c r="B31" i="4"/>
  <c r="E9" i="8"/>
  <c r="I17" i="4"/>
  <c r="B22" i="4"/>
  <c r="E16" i="8"/>
  <c r="I35" i="4"/>
  <c r="L35" i="4" s="1"/>
  <c r="B40" i="4"/>
  <c r="E25" i="8"/>
  <c r="I23" i="4"/>
  <c r="L23" i="4" s="1"/>
  <c r="B17" i="4"/>
  <c r="E26" i="8"/>
  <c r="I40" i="4"/>
  <c r="B43" i="4"/>
  <c r="E20" i="8"/>
  <c r="I7" i="4"/>
  <c r="L7" i="4" s="1"/>
  <c r="B7" i="4"/>
  <c r="E42" i="8"/>
  <c r="I27" i="4"/>
  <c r="B29" i="4"/>
  <c r="E43" i="8"/>
  <c r="I30" i="4"/>
  <c r="L30" i="4" s="1"/>
  <c r="B32" i="4"/>
  <c r="E41" i="8"/>
  <c r="I25" i="4"/>
  <c r="L25" i="4" s="1"/>
  <c r="B27" i="4"/>
  <c r="E12" i="8"/>
  <c r="I22" i="4"/>
  <c r="L22" i="4" s="1"/>
  <c r="B28" i="4"/>
  <c r="E28" i="4" s="1"/>
  <c r="E28" i="8"/>
  <c r="I36" i="4"/>
  <c r="B34" i="4"/>
  <c r="E32" i="8"/>
  <c r="I2" i="4"/>
  <c r="L2" i="4" s="1"/>
  <c r="B2" i="4"/>
  <c r="E4" i="8"/>
  <c r="H4" i="8" s="1"/>
  <c r="I3" i="4"/>
  <c r="B10" i="4"/>
  <c r="E46" i="8"/>
  <c r="I34" i="4"/>
  <c r="L34" i="4" s="1"/>
  <c r="B39" i="4"/>
  <c r="E50" i="8"/>
  <c r="H50" i="8" s="1"/>
  <c r="I8" i="4"/>
  <c r="B13" i="4"/>
  <c r="F44" i="8"/>
  <c r="H44" i="8" s="1"/>
  <c r="C44" i="4"/>
  <c r="F29" i="8"/>
  <c r="C42" i="4"/>
  <c r="E42" i="4" s="1"/>
  <c r="F45" i="8"/>
  <c r="C38" i="4"/>
  <c r="E38" i="4" s="1"/>
  <c r="F42" i="8"/>
  <c r="C29" i="4"/>
  <c r="F5" i="8"/>
  <c r="C21" i="4"/>
  <c r="F25" i="8"/>
  <c r="C17" i="4"/>
  <c r="E17" i="4" s="1"/>
  <c r="F43" i="8"/>
  <c r="C32" i="4"/>
  <c r="F22" i="8"/>
  <c r="C15" i="4"/>
  <c r="F20" i="8"/>
  <c r="C7" i="4"/>
  <c r="F47" i="8"/>
  <c r="H47" i="8" s="1"/>
  <c r="C41" i="4"/>
  <c r="F41" i="8"/>
  <c r="C27" i="4"/>
  <c r="F32" i="8"/>
  <c r="C2" i="4"/>
  <c r="F46" i="8"/>
  <c r="C39" i="4"/>
  <c r="F26" i="8"/>
  <c r="C43" i="4"/>
  <c r="F38" i="8"/>
  <c r="H38" i="8" s="1"/>
  <c r="C19" i="4"/>
  <c r="E19" i="4" s="1"/>
  <c r="F28" i="8"/>
  <c r="C34" i="4"/>
  <c r="F21" i="8"/>
  <c r="C12" i="4"/>
  <c r="F33" i="8"/>
  <c r="C4" i="4"/>
  <c r="M18" i="1"/>
  <c r="M42" i="1"/>
  <c r="E9" i="4"/>
  <c r="M33" i="1"/>
  <c r="E45" i="4"/>
  <c r="M27" i="1"/>
  <c r="M50" i="1"/>
  <c r="E53" i="4"/>
  <c r="M7" i="1"/>
  <c r="E48" i="4"/>
  <c r="M51" i="1"/>
  <c r="M44" i="1"/>
  <c r="M49" i="1"/>
  <c r="M23" i="1"/>
  <c r="E18" i="4"/>
  <c r="M37" i="1"/>
  <c r="E16" i="4"/>
  <c r="M46" i="1"/>
  <c r="E20" i="4"/>
  <c r="M3" i="1"/>
  <c r="M4" i="1"/>
  <c r="E33" i="4"/>
  <c r="E50" i="4"/>
  <c r="M47" i="1"/>
  <c r="M29" i="1"/>
  <c r="E47" i="4"/>
  <c r="M8" i="1"/>
  <c r="M12" i="1"/>
  <c r="M22" i="1"/>
  <c r="M16" i="1"/>
  <c r="M26" i="1"/>
  <c r="E46" i="4"/>
  <c r="E8" i="4"/>
  <c r="M31" i="1"/>
  <c r="M34" i="1"/>
  <c r="E25" i="4"/>
  <c r="E52" i="4"/>
  <c r="E24" i="4"/>
  <c r="M6" i="1"/>
  <c r="M30" i="1"/>
  <c r="M52" i="1"/>
  <c r="E35" i="4"/>
  <c r="M10" i="1"/>
  <c r="M14" i="1"/>
  <c r="M15" i="1"/>
  <c r="M39" i="1"/>
  <c r="M45" i="1"/>
  <c r="M19" i="1"/>
  <c r="E3" i="4"/>
  <c r="E5" i="4"/>
  <c r="M20" i="1"/>
  <c r="E51" i="4"/>
  <c r="M2" i="1"/>
  <c r="M40" i="1"/>
  <c r="E32" i="4" l="1"/>
  <c r="E31" i="4"/>
  <c r="L21" i="4"/>
  <c r="L13" i="4"/>
  <c r="L40" i="4"/>
  <c r="E30" i="4"/>
  <c r="H16" i="8"/>
  <c r="H10" i="8"/>
  <c r="H13" i="8"/>
  <c r="H52" i="8"/>
  <c r="H26" i="8"/>
  <c r="H33" i="8"/>
  <c r="E12" i="4"/>
  <c r="L32" i="4"/>
  <c r="H5" i="8"/>
  <c r="H45" i="8"/>
  <c r="H51" i="8"/>
  <c r="E34" i="4"/>
  <c r="E15" i="4"/>
  <c r="E29" i="4"/>
  <c r="L3" i="4"/>
  <c r="E14" i="4"/>
  <c r="L6" i="4"/>
  <c r="E13" i="4"/>
  <c r="E4" i="4"/>
  <c r="E43" i="4"/>
  <c r="E41" i="4"/>
  <c r="H11" i="8"/>
  <c r="E23" i="4"/>
  <c r="H22" i="8"/>
  <c r="L17" i="4"/>
  <c r="E10" i="4"/>
  <c r="H28" i="8"/>
  <c r="E27" i="4"/>
  <c r="H12" i="8"/>
  <c r="L27" i="4"/>
  <c r="H15" i="8"/>
  <c r="H42" i="8"/>
  <c r="E40" i="4"/>
  <c r="H14" i="8"/>
  <c r="L24" i="4"/>
  <c r="L9" i="4"/>
  <c r="E21" i="4"/>
  <c r="L8" i="4"/>
  <c r="L36" i="4"/>
  <c r="H9" i="8"/>
  <c r="L4" i="4"/>
  <c r="H46" i="8"/>
  <c r="H20" i="8"/>
  <c r="H25" i="8"/>
  <c r="H29" i="8"/>
  <c r="E7" i="4"/>
  <c r="H32" i="8"/>
  <c r="H21" i="8"/>
  <c r="H41" i="8"/>
  <c r="H43" i="8"/>
  <c r="E6" i="4"/>
  <c r="E2" i="4"/>
  <c r="E44" i="4"/>
  <c r="E39" i="4"/>
  <c r="E22" i="4"/>
</calcChain>
</file>

<file path=xl/comments1.xml><?xml version="1.0" encoding="utf-8"?>
<comments xmlns="http://schemas.openxmlformats.org/spreadsheetml/2006/main">
  <authors>
    <author>Ian Glayzer</author>
  </authors>
  <commentList>
    <comment ref="C41" authorId="0" shapeId="0">
      <text>
        <r>
          <rPr>
            <b/>
            <sz val="9"/>
            <color indexed="81"/>
            <rFont val="Tahoma"/>
            <family val="2"/>
          </rPr>
          <t>Ian Glayzer:</t>
        </r>
        <r>
          <rPr>
            <sz val="9"/>
            <color indexed="81"/>
            <rFont val="Tahoma"/>
            <family val="2"/>
          </rPr>
          <t xml:space="preserve">
Cheque</t>
        </r>
      </text>
    </comment>
  </commentList>
</comments>
</file>

<file path=xl/sharedStrings.xml><?xml version="1.0" encoding="utf-8"?>
<sst xmlns="http://schemas.openxmlformats.org/spreadsheetml/2006/main" count="8045" uniqueCount="415">
  <si>
    <t>Alex Rankin</t>
  </si>
  <si>
    <t>Michael Jones</t>
  </si>
  <si>
    <t>Andrew Baybutt</t>
  </si>
  <si>
    <t>Richard Brook</t>
  </si>
  <si>
    <t>Gary Knight</t>
  </si>
  <si>
    <t>George Lavelle</t>
  </si>
  <si>
    <t>Ian Robinson</t>
  </si>
  <si>
    <t>Sam Hepke</t>
  </si>
  <si>
    <t>Rob Jones</t>
  </si>
  <si>
    <t>Robert Rankin</t>
  </si>
  <si>
    <t>Aaron Cheung</t>
  </si>
  <si>
    <t>Michael Lawrenson</t>
  </si>
  <si>
    <t>John Armstrong</t>
  </si>
  <si>
    <t>James Illingworth</t>
  </si>
  <si>
    <t>Nathan Hepke</t>
  </si>
  <si>
    <t>Ian Glayzer</t>
  </si>
  <si>
    <t>Colin Inkson</t>
  </si>
  <si>
    <t>E Brown</t>
  </si>
  <si>
    <t>Harry Baldwin</t>
  </si>
  <si>
    <t>Owen Griffiths</t>
  </si>
  <si>
    <t>Scott Meredith</t>
  </si>
  <si>
    <t>Tom Barker</t>
  </si>
  <si>
    <t>Simon Kerrigan</t>
  </si>
  <si>
    <t>Tom Hartley</t>
  </si>
  <si>
    <t>George Politis</t>
  </si>
  <si>
    <t>Shaun Brocken</t>
  </si>
  <si>
    <t>Nicky Caunce</t>
  </si>
  <si>
    <t>Matthew Leigh</t>
  </si>
  <si>
    <t>Scott Lees</t>
  </si>
  <si>
    <t>Matthew Glayzer</t>
  </si>
  <si>
    <t>Chris Smith</t>
  </si>
  <si>
    <t>Jordan Budgen</t>
  </si>
  <si>
    <t>Harvey Rankin</t>
  </si>
  <si>
    <t>Jack Snowdon</t>
  </si>
  <si>
    <t>Alex Barker</t>
  </si>
  <si>
    <t>Joe Mansell</t>
  </si>
  <si>
    <t>Alex Mason</t>
  </si>
  <si>
    <t>Scott Robson</t>
  </si>
  <si>
    <t>Hannah Mansell</t>
  </si>
  <si>
    <t>Nicky Rout</t>
  </si>
  <si>
    <t>Harry Northop</t>
  </si>
  <si>
    <t>Mark Bailie</t>
  </si>
  <si>
    <t>James Abraham</t>
  </si>
  <si>
    <t>Jamie Barnes</t>
  </si>
  <si>
    <t>Alex Mitchell</t>
  </si>
  <si>
    <t>Graeme Ford</t>
  </si>
  <si>
    <t>Bill Rankin</t>
  </si>
  <si>
    <t>Michael Quinn</t>
  </si>
  <si>
    <t>Barry Hepke</t>
  </si>
  <si>
    <t>Runs</t>
  </si>
  <si>
    <t>Matches</t>
  </si>
  <si>
    <t>Innings</t>
  </si>
  <si>
    <t>Not Outs</t>
  </si>
  <si>
    <t>50's</t>
  </si>
  <si>
    <t>100's</t>
  </si>
  <si>
    <t>Fantasy Points</t>
  </si>
  <si>
    <t>Ave Points per innings</t>
  </si>
  <si>
    <t>Player</t>
  </si>
  <si>
    <t>Wickets</t>
  </si>
  <si>
    <t>5 Wicket Haul</t>
  </si>
  <si>
    <t>50+ Bonus</t>
  </si>
  <si>
    <t>100+ Bonus</t>
  </si>
  <si>
    <t>Total Points</t>
  </si>
  <si>
    <t>5 Wkt Bonus</t>
  </si>
  <si>
    <t>Wicket Keeping Catches</t>
  </si>
  <si>
    <t>Stumpings</t>
  </si>
  <si>
    <t>Fielding Catches</t>
  </si>
  <si>
    <t>Run Outs</t>
  </si>
  <si>
    <t>Daniel Unsworth</t>
  </si>
  <si>
    <t>Catches (OF)</t>
  </si>
  <si>
    <t>Catches (WK)</t>
  </si>
  <si>
    <t>RO's</t>
  </si>
  <si>
    <t>Total WK</t>
  </si>
  <si>
    <t>Total</t>
  </si>
  <si>
    <t>Batting</t>
  </si>
  <si>
    <t>Bowling</t>
  </si>
  <si>
    <t>Fielding</t>
  </si>
  <si>
    <t>Team</t>
  </si>
  <si>
    <t>1XI</t>
  </si>
  <si>
    <t>2XI</t>
  </si>
  <si>
    <t>3XI</t>
  </si>
  <si>
    <t>Ryan Maddock</t>
  </si>
  <si>
    <t>Luke Platt</t>
  </si>
  <si>
    <t>Andy Gill</t>
  </si>
  <si>
    <t>Josh Thompson</t>
  </si>
  <si>
    <t>Matty Aggrey</t>
  </si>
  <si>
    <t>Ed Brown</t>
  </si>
  <si>
    <t>Rules</t>
  </si>
  <si>
    <t>Friday 20th April</t>
  </si>
  <si>
    <t>Friday 1st June</t>
  </si>
  <si>
    <t>Friday 13th July</t>
  </si>
  <si>
    <t>Friday 24th August</t>
  </si>
  <si>
    <t>The season will be broken down into 4 windows so managers will have the opportunity to change their team 3 times after the initial submission</t>
  </si>
  <si>
    <t>1) Sat 21st Apr - Sat 26th May (6 weeks)</t>
  </si>
  <si>
    <t>2) Sat 2nd Jun - Sat 7th Jul (6 weeks)</t>
  </si>
  <si>
    <t>3) Sat 14th Jul - Sat 18th Aug (6 weeks)</t>
  </si>
  <si>
    <t>4) Sat 25th Aug - Sat 15th Sep (4 weeks)</t>
  </si>
  <si>
    <t>Managers must nominate a captain and vice-captain for each window and this will be fixed for the duration of the window</t>
  </si>
  <si>
    <t>Bowler</t>
  </si>
  <si>
    <t>Wicketkeeper</t>
  </si>
  <si>
    <t>All Rounder</t>
  </si>
  <si>
    <t>2017 Points</t>
  </si>
  <si>
    <t>Budget</t>
  </si>
  <si>
    <t>Role</t>
  </si>
  <si>
    <t>Batsman</t>
  </si>
  <si>
    <t>All-Rounder</t>
  </si>
  <si>
    <t>Price</t>
  </si>
  <si>
    <t>Team Pool</t>
  </si>
  <si>
    <t>Value</t>
  </si>
  <si>
    <t>Available</t>
  </si>
  <si>
    <t>Jonny Glayzer</t>
  </si>
  <si>
    <t>BATSMEN</t>
  </si>
  <si>
    <t>BOWLERS</t>
  </si>
  <si>
    <t>WICKETKEEPERS</t>
  </si>
  <si>
    <t>ALL ROUNDERS</t>
  </si>
  <si>
    <t>Captain/Vice</t>
  </si>
  <si>
    <t>Captain</t>
  </si>
  <si>
    <t>Vice Captain</t>
  </si>
  <si>
    <t>POINTS SCORING</t>
  </si>
  <si>
    <t>PLAYER SELECTION POOL</t>
  </si>
  <si>
    <t xml:space="preserve">Manager:   </t>
  </si>
  <si>
    <t xml:space="preserve">Team Name:   </t>
  </si>
  <si>
    <t>Managers may make up to a maximum of 5 changes before each window deadline (sticking within the 70m budget)</t>
  </si>
  <si>
    <t>Josh Bohannon</t>
  </si>
  <si>
    <t>Transfers</t>
  </si>
  <si>
    <t>Game Window</t>
  </si>
  <si>
    <t>Transfer Deadline</t>
  </si>
  <si>
    <t>4) Managers must nominate a captain and vice-captain for each window. The captain will score double points each week. If the captain is not available for a game week then the vice captain will score double points in their absence.</t>
  </si>
  <si>
    <t>OCC FANTASY CRICKET 2018</t>
  </si>
  <si>
    <t>1) Maximum budget of 70m to spend</t>
  </si>
  <si>
    <t>1 point per run</t>
  </si>
  <si>
    <t>50 bonus points for scoring a century</t>
  </si>
  <si>
    <t>50 bonus points for a 5+ wicket haul in an innings</t>
  </si>
  <si>
    <t>New</t>
  </si>
  <si>
    <t>Old</t>
  </si>
  <si>
    <t>Diff</t>
  </si>
  <si>
    <t>10 points per wicket</t>
  </si>
  <si>
    <t>OCC Fantasy Cricket Team Selection</t>
  </si>
  <si>
    <t>Ever wondered what it would be like to be involved in OCC team selection? Well thanks to the re-launch of the OCC Fantasy Cricket competition now you have the chance.</t>
  </si>
  <si>
    <t>&gt; Pick a side based on current OCC Cricketers from the 1st, 2nd &amp; 3rd XI's</t>
  </si>
  <si>
    <t>&gt; Weekly league tables will be emailed out and displayed on the OCC noticeboard in the clubhouse</t>
  </si>
  <si>
    <t>New players who join during a window will be added and available for selection at the start of the next window</t>
  </si>
  <si>
    <r>
      <t xml:space="preserve">&gt; Entry deadline is </t>
    </r>
    <r>
      <rPr>
        <b/>
        <sz val="18"/>
        <color rgb="FFFF0000"/>
        <rFont val="Calibri"/>
        <family val="2"/>
        <scheme val="minor"/>
      </rPr>
      <t>Friday 20th April 2018</t>
    </r>
  </si>
  <si>
    <r>
      <t xml:space="preserve">Cost of entry is £10 per team. 
Cash can be left behind the OCC bar or paid directly to the OCC bank account: (Account No. 21531700 Sort Code 40-35-29)
Entry deadline is </t>
    </r>
    <r>
      <rPr>
        <b/>
        <sz val="14"/>
        <color rgb="FFFF0000"/>
        <rFont val="Calibri"/>
        <family val="2"/>
        <scheme val="minor"/>
      </rPr>
      <t>Friday 20th April 2018</t>
    </r>
    <r>
      <rPr>
        <b/>
        <sz val="14"/>
        <color theme="1"/>
        <rFont val="Calibri"/>
        <family val="2"/>
        <scheme val="minor"/>
      </rPr>
      <t xml:space="preserve">
Entry forms are available behind the main OCC bar or can be emailed to Ian Glayzer </t>
    </r>
    <r>
      <rPr>
        <b/>
        <sz val="14"/>
        <color rgb="FF0070C0"/>
        <rFont val="Calibri"/>
        <family val="2"/>
        <scheme val="minor"/>
      </rPr>
      <t>ianglayzer@hotmail.com</t>
    </r>
    <r>
      <rPr>
        <b/>
        <sz val="14"/>
        <color theme="1"/>
        <rFont val="Calibri"/>
        <family val="2"/>
        <scheme val="minor"/>
      </rPr>
      <t xml:space="preserve"> </t>
    </r>
  </si>
  <si>
    <t>(If a batsmen scores a century then they just score the bonus points for the century, not the half-century as well)</t>
  </si>
  <si>
    <t>100 bonus points for a hat-trick</t>
  </si>
  <si>
    <t>Bonus points are awarded in addition to the points per run</t>
  </si>
  <si>
    <t>25 bonus points for scoring a half-century</t>
  </si>
  <si>
    <t>New Players for the 2018 Season</t>
  </si>
  <si>
    <t xml:space="preserve">Ryan joins Ormskirk from Lytham CC having previously had a spell at Northern. A genuine all-rounder Ryan bowls right arm seam at a lively pace and is an accomplished middle order batsmen. In 2017 he scored 393 league runs at an average of just over 28 including 3 fifties and took 22 league wickets including 1 five wicket haul. He also took 6 outfield catches and made one run out. </t>
  </si>
  <si>
    <t>2) Teams must consist of the following:</t>
  </si>
  <si>
    <r>
      <rPr>
        <b/>
        <sz val="12"/>
        <rFont val="Calibri"/>
        <family val="2"/>
      </rPr>
      <t>•</t>
    </r>
    <r>
      <rPr>
        <b/>
        <sz val="12"/>
        <rFont val="Calibri"/>
        <family val="2"/>
        <scheme val="minor"/>
      </rPr>
      <t xml:space="preserve"> 3 Batsmen</t>
    </r>
  </si>
  <si>
    <r>
      <rPr>
        <b/>
        <sz val="12"/>
        <rFont val="Calibri"/>
        <family val="2"/>
      </rPr>
      <t>•</t>
    </r>
    <r>
      <rPr>
        <b/>
        <sz val="12"/>
        <rFont val="Calibri"/>
        <family val="2"/>
        <scheme val="minor"/>
      </rPr>
      <t xml:space="preserve"> 1 Wicketkeeper</t>
    </r>
  </si>
  <si>
    <r>
      <rPr>
        <b/>
        <sz val="12"/>
        <rFont val="Calibri"/>
        <family val="2"/>
      </rPr>
      <t>•</t>
    </r>
    <r>
      <rPr>
        <b/>
        <sz val="12"/>
        <rFont val="Calibri"/>
        <family val="2"/>
        <scheme val="minor"/>
      </rPr>
      <t xml:space="preserve"> 1 Player from any of the categories</t>
    </r>
  </si>
  <si>
    <r>
      <rPr>
        <b/>
        <sz val="12"/>
        <rFont val="Calibri"/>
        <family val="2"/>
      </rPr>
      <t>•</t>
    </r>
    <r>
      <rPr>
        <b/>
        <sz val="12"/>
        <rFont val="Calibri"/>
        <family val="2"/>
        <scheme val="minor"/>
      </rPr>
      <t xml:space="preserve"> 3 Bowlers</t>
    </r>
  </si>
  <si>
    <t>Having taken a season long break in 2017, Andy joins Ormskirk from local rivals Bootle CC, he also had a brief spell at Wallasey CC. A skilful opening seam bowler, Andy has been a prolific performer for Bootle helping them to win the league title on several occasions. He is also a useful lower order batsman and looks set to be a key player for the coming season.</t>
  </si>
  <si>
    <r>
      <rPr>
        <b/>
        <u/>
        <sz val="16"/>
        <rFont val="Calibri"/>
        <family val="2"/>
        <scheme val="minor"/>
      </rPr>
      <t>Ryan Maddock</t>
    </r>
    <r>
      <rPr>
        <b/>
        <sz val="16"/>
        <rFont val="Calibri"/>
        <family val="2"/>
        <scheme val="minor"/>
      </rPr>
      <t xml:space="preserve"> - (All-rounder - 7.5m - 1XI)</t>
    </r>
  </si>
  <si>
    <r>
      <rPr>
        <b/>
        <u/>
        <sz val="16"/>
        <rFont val="Calibri"/>
        <family val="2"/>
        <scheme val="minor"/>
      </rPr>
      <t>Luke Platt</t>
    </r>
    <r>
      <rPr>
        <b/>
        <sz val="16"/>
        <rFont val="Calibri"/>
        <family val="2"/>
        <scheme val="minor"/>
      </rPr>
      <t xml:space="preserve"> - (Batsman - 6.5m - 2XI)</t>
    </r>
  </si>
  <si>
    <r>
      <t>Andy Gill</t>
    </r>
    <r>
      <rPr>
        <b/>
        <sz val="16"/>
        <rFont val="Calibri"/>
        <family val="2"/>
        <scheme val="minor"/>
      </rPr>
      <t xml:space="preserve"> - (All-rounder - 6.0m - 2XI)</t>
    </r>
  </si>
  <si>
    <r>
      <t>Josh Thompson</t>
    </r>
    <r>
      <rPr>
        <b/>
        <sz val="16"/>
        <rFont val="Calibri"/>
        <family val="2"/>
        <scheme val="minor"/>
      </rPr>
      <t xml:space="preserve"> - (All-rounder - 6.0m - 2XI)</t>
    </r>
  </si>
  <si>
    <r>
      <rPr>
        <b/>
        <u/>
        <sz val="16"/>
        <rFont val="Calibri"/>
        <family val="2"/>
        <scheme val="minor"/>
      </rPr>
      <t>Matty Aggrey</t>
    </r>
    <r>
      <rPr>
        <b/>
        <sz val="16"/>
        <rFont val="Calibri"/>
        <family val="2"/>
        <scheme val="minor"/>
      </rPr>
      <t xml:space="preserve"> - (Bowler - 5.0m - 3XI)</t>
    </r>
  </si>
  <si>
    <t>Matty is a tall, right arm seam bowler who joins Ormskirk from Burscough where he predominantly played in their 2nd XI where his bowling average is below 20. Last year a shoulder injury sustained mid-way through the season limited his action so he will be keen to get back onto the field. Whilst not known for his batting, he likes to score in an aggressive manner and is capable of delivering some lusty blows down the order.</t>
  </si>
  <si>
    <t>Luke joins us from Longridge CC, following the same path made by current 1st teamer Gary Knight. Last year he scored 523 league runs for the 1st XI at an impressive average of 37 including 4 fifties. A young, top order batsman he is sure to prove popular among managers given his 6.5m price tag.</t>
  </si>
  <si>
    <t>Josh makes the short trip to Ormskirk from nearby Northern CC, having also previously played at Bootle. A tall, left arm quick bowler Josh took 27 2nd XI league wickets last year, including 3 five wicket hauls and scored 211 league runs including 1 fifty, underlining his all-rounder status. He also made several appearances for Northern 1XI making telling contributions on a number of occasions.</t>
  </si>
  <si>
    <t>Below is some background information on the new arrivals to Ormskirk for 2018, to help managers when making their team selections:</t>
  </si>
  <si>
    <t xml:space="preserve">Points are awarded for the first game that a player is picked for during the weekend and are awarded for the following:
</t>
  </si>
  <si>
    <t>10 points per wicketkeepers catch</t>
  </si>
  <si>
    <t>10 points per stumping</t>
  </si>
  <si>
    <t>10 points per outfield catch</t>
  </si>
  <si>
    <t>10 points per run out</t>
  </si>
  <si>
    <r>
      <rPr>
        <b/>
        <sz val="12"/>
        <rFont val="Calibri"/>
        <family val="2"/>
      </rPr>
      <t>•</t>
    </r>
    <r>
      <rPr>
        <b/>
        <sz val="12"/>
        <rFont val="Calibri"/>
        <family val="2"/>
        <scheme val="minor"/>
      </rPr>
      <t xml:space="preserve"> 3 All-Rounders</t>
    </r>
  </si>
  <si>
    <t xml:space="preserve">3) Teams must contain a minimum of 3 players from each team pool (1XI, 2XI &amp; 3XI). </t>
  </si>
  <si>
    <t xml:space="preserve">&gt; £10 Entry with prize money for finishing 1st, 2nd, 3rd &amp; 4th </t>
  </si>
  <si>
    <r>
      <t xml:space="preserve">&gt; Entry can be made via email or by completing one of the entry forms from behind the OCC bar. Emailed entries should be sent to Ian Glayzer at </t>
    </r>
    <r>
      <rPr>
        <b/>
        <sz val="18"/>
        <color rgb="FF0070C0"/>
        <rFont val="Calibri"/>
        <family val="2"/>
        <scheme val="minor"/>
      </rPr>
      <t>ianglayzer@hotmail.com</t>
    </r>
  </si>
  <si>
    <t>&gt; Points awarded for scoring runs, taking wickets &amp; catches</t>
  </si>
  <si>
    <t>&gt; Entry is open to OCC Members and Non-Members</t>
  </si>
  <si>
    <t xml:space="preserve">5) Players are awarded points for the first game that they are picked for during a weekend. For example if a player is unavailable on the Saturday but plays on the Sunday then they will score points for the Sunday. If a player plays on both the Saturday and Sunday then they will only score points for the Saturday. 
Echo knockout or T20 competitions matches do not count. 
Where a Saturday game is abandoned, players will not score points if they play on the Sunday.
</t>
  </si>
  <si>
    <r>
      <t xml:space="preserve">All teams must contain:
</t>
    </r>
    <r>
      <rPr>
        <b/>
        <sz val="11"/>
        <color theme="5" tint="-0.249977111117893"/>
        <rFont val="Calibri"/>
        <family val="2"/>
      </rPr>
      <t>•</t>
    </r>
    <r>
      <rPr>
        <b/>
        <i/>
        <sz val="11"/>
        <color theme="5" tint="-0.249977111117893"/>
        <rFont val="Calibri"/>
        <family val="2"/>
        <scheme val="minor"/>
      </rPr>
      <t xml:space="preserve"> A minimum of 3 Batsmen
</t>
    </r>
    <r>
      <rPr>
        <b/>
        <sz val="11"/>
        <color theme="5" tint="-0.249977111117893"/>
        <rFont val="Calibri"/>
        <family val="2"/>
      </rPr>
      <t>•</t>
    </r>
    <r>
      <rPr>
        <b/>
        <i/>
        <sz val="11"/>
        <color theme="5" tint="-0.249977111117893"/>
        <rFont val="Calibri"/>
        <family val="2"/>
        <scheme val="minor"/>
      </rPr>
      <t xml:space="preserve"> A minimum of 1 Wicketkeeper
</t>
    </r>
    <r>
      <rPr>
        <b/>
        <sz val="11"/>
        <color theme="5" tint="-0.249977111117893"/>
        <rFont val="Calibri"/>
        <family val="2"/>
      </rPr>
      <t>•</t>
    </r>
    <r>
      <rPr>
        <b/>
        <i/>
        <sz val="11"/>
        <color theme="5" tint="-0.249977111117893"/>
        <rFont val="Calibri"/>
        <family val="2"/>
        <scheme val="minor"/>
      </rPr>
      <t xml:space="preserve"> A minimum of 3 All-rounders
</t>
    </r>
    <r>
      <rPr>
        <b/>
        <sz val="11"/>
        <color theme="5" tint="-0.249977111117893"/>
        <rFont val="Calibri"/>
        <family val="2"/>
      </rPr>
      <t>•</t>
    </r>
    <r>
      <rPr>
        <b/>
        <i/>
        <sz val="11"/>
        <color theme="5" tint="-0.249977111117893"/>
        <rFont val="Calibri"/>
        <family val="2"/>
        <scheme val="minor"/>
      </rPr>
      <t xml:space="preserve"> A minimum of 3 Bowlers
</t>
    </r>
    <r>
      <rPr>
        <b/>
        <sz val="11"/>
        <color theme="5" tint="-0.249977111117893"/>
        <rFont val="Calibri"/>
        <family val="2"/>
      </rPr>
      <t>•</t>
    </r>
    <r>
      <rPr>
        <b/>
        <i/>
        <sz val="11"/>
        <color theme="5" tint="-0.249977111117893"/>
        <rFont val="Calibri"/>
        <family val="2"/>
        <scheme val="minor"/>
      </rPr>
      <t xml:space="preserve"> At least 3 players from each team pool
• A nominated captain and vice-captain</t>
    </r>
  </si>
  <si>
    <t>Points are scored by players, regardless of their category - for example a bowler will gain points for any runs they score and likewise a batter will score points for any wickets they take</t>
  </si>
  <si>
    <t>*** Remember, your nominated captain will score double points ***</t>
  </si>
  <si>
    <t>Ormskirk Cricket Club Fantasy Cricket 2018</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</si>
  <si>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</si>
  <si>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</si>
  <si>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</si>
  <si>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</si>
  <si>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</si>
  <si>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</si>
  <si>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</si>
  <si>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</si>
  <si>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</si>
  <si>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</si>
  <si>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</si>
  <si>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</si>
  <si>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</si>
  <si>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</si>
  <si>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</si>
  <si>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</si>
  <si>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</si>
  <si>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</si>
  <si>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Gameweek</t>
  </si>
  <si>
    <t>21/22 Apr</t>
  </si>
  <si>
    <t>28/29 Apr</t>
  </si>
  <si>
    <t>12/13 May</t>
  </si>
  <si>
    <t>19/20 May</t>
  </si>
  <si>
    <t>26/27/28 May</t>
  </si>
  <si>
    <t>5/6/7 May</t>
  </si>
  <si>
    <t>2/3 Jun</t>
  </si>
  <si>
    <t>9/10 Jun</t>
  </si>
  <si>
    <t>16/17 Jun</t>
  </si>
  <si>
    <t>23/24 Jun</t>
  </si>
  <si>
    <t>30Jun/1Jul</t>
  </si>
  <si>
    <t>7/8 Jul</t>
  </si>
  <si>
    <t>14/15 Jul</t>
  </si>
  <si>
    <t>21/22 Jul</t>
  </si>
  <si>
    <t>28/29 Jul</t>
  </si>
  <si>
    <t>4/5 Aug</t>
  </si>
  <si>
    <t>11/12 Aug</t>
  </si>
  <si>
    <t>18/19 Aug</t>
  </si>
  <si>
    <t>Week 19</t>
  </si>
  <si>
    <t>Week 20</t>
  </si>
  <si>
    <t>Week 21</t>
  </si>
  <si>
    <t>Week 22</t>
  </si>
  <si>
    <t>25/26/27 Aug</t>
  </si>
  <si>
    <t>1/2 Sep</t>
  </si>
  <si>
    <t>8/9 Sep</t>
  </si>
  <si>
    <t>15/16 Sep</t>
  </si>
  <si>
    <t>Scoring Record</t>
  </si>
  <si>
    <t>Teams - Gameweeks 1 - 6</t>
  </si>
  <si>
    <t>Guy Blackwood</t>
  </si>
  <si>
    <t>Tim Dickinson</t>
  </si>
  <si>
    <t>Trish Dickinson</t>
  </si>
  <si>
    <t>Payments Record</t>
  </si>
  <si>
    <t>Name</t>
  </si>
  <si>
    <t>BACS</t>
  </si>
  <si>
    <t>#</t>
  </si>
  <si>
    <t>OCC</t>
  </si>
  <si>
    <t>Pot Split:</t>
  </si>
  <si>
    <t>Prize Fund</t>
  </si>
  <si>
    <t>1st</t>
  </si>
  <si>
    <t>2nd</t>
  </si>
  <si>
    <t>3rd</t>
  </si>
  <si>
    <t>4th</t>
  </si>
  <si>
    <t>Colin Inkson 1</t>
  </si>
  <si>
    <t>Colin Inkson 2</t>
  </si>
  <si>
    <t>Diane Jones</t>
  </si>
  <si>
    <t>Kev Maher</t>
  </si>
  <si>
    <t>Ste Mansell</t>
  </si>
  <si>
    <t>Nick Slater</t>
  </si>
  <si>
    <t>Lou Caunce</t>
  </si>
  <si>
    <t>Lawro</t>
  </si>
  <si>
    <t>Rob Rankin</t>
  </si>
  <si>
    <t>Matty Leigh</t>
  </si>
  <si>
    <t>Walter Armstrong</t>
  </si>
  <si>
    <t>Dave Rowland</t>
  </si>
  <si>
    <t>Jodie Connell</t>
  </si>
  <si>
    <t>Mr &amp; Mrs Maddock</t>
  </si>
  <si>
    <t>Andy Brown</t>
  </si>
  <si>
    <t>Runs Scored Record</t>
  </si>
  <si>
    <t>Half Centuries</t>
  </si>
  <si>
    <t>Centuries</t>
  </si>
  <si>
    <t>Wickets Taken</t>
  </si>
  <si>
    <t>Five Wicket Hauls</t>
  </si>
  <si>
    <t>Catches &amp; Run Outs</t>
  </si>
  <si>
    <t>Cash/Chq</t>
  </si>
  <si>
    <t>Smack My Pitch Up</t>
  </si>
  <si>
    <t>Surly CC</t>
  </si>
  <si>
    <t>Mrs D</t>
  </si>
  <si>
    <t>Ming's Merciless Eleven</t>
  </si>
  <si>
    <t>More Luck Than Judgement</t>
  </si>
  <si>
    <t>The Brocken Bucket</t>
  </si>
  <si>
    <t>Chairmans XI</t>
  </si>
  <si>
    <t>Jonesy's Mum</t>
  </si>
  <si>
    <t>Kiss My Chaminda Vaas</t>
  </si>
  <si>
    <t>Treasurer's Talisman</t>
  </si>
  <si>
    <t>The Jim Bowen Memorial XI</t>
  </si>
  <si>
    <t>SORAI</t>
  </si>
  <si>
    <t>Rob's XI</t>
  </si>
  <si>
    <t>Position</t>
  </si>
  <si>
    <t>Manager</t>
  </si>
  <si>
    <t>Points</t>
  </si>
  <si>
    <t>OCC Fantasy Cricket League Table</t>
  </si>
  <si>
    <t>Lucas Caunce</t>
  </si>
  <si>
    <t>I Touched Dan Burns' Head</t>
  </si>
  <si>
    <t>Slates Eleven</t>
  </si>
  <si>
    <t>Bug CC</t>
  </si>
  <si>
    <t>Paris Ganjaman</t>
  </si>
  <si>
    <t>David Gower CC</t>
  </si>
  <si>
    <t>Brook Lane Bounders</t>
  </si>
  <si>
    <t>Brexit Means Brexit</t>
  </si>
  <si>
    <t>Ming CC</t>
  </si>
  <si>
    <t>Oyston Out</t>
  </si>
  <si>
    <t>Where The Tomato Sauce</t>
  </si>
  <si>
    <t>The Greeks</t>
  </si>
  <si>
    <t>Maddogs</t>
  </si>
  <si>
    <t>I Don't Like Cricket</t>
  </si>
  <si>
    <t>Need a Bigger Boat</t>
  </si>
  <si>
    <t>It Aint No Man</t>
  </si>
  <si>
    <t>Harland's Happy Hitters</t>
  </si>
  <si>
    <t>Cauncey Junior</t>
  </si>
  <si>
    <t>Seshlehem CC</t>
  </si>
  <si>
    <t>Dude Where's My Car</t>
  </si>
  <si>
    <t>Brown CC</t>
  </si>
  <si>
    <t>Team Name</t>
  </si>
  <si>
    <t>Owain Hughes</t>
  </si>
  <si>
    <t>Welcome to the Phoenix Club</t>
  </si>
  <si>
    <t>Brianstorm</t>
  </si>
  <si>
    <t>Richard Brook's World XI (Sponsored by Poretti)</t>
  </si>
  <si>
    <t>Never Mind The Madcocks</t>
  </si>
  <si>
    <t>Wigan Five0</t>
  </si>
  <si>
    <t>Never Mind The Maddcocks</t>
  </si>
  <si>
    <t>Row</t>
  </si>
  <si>
    <t>Knighty CC</t>
  </si>
  <si>
    <t>Cauncey's Dream</t>
  </si>
  <si>
    <t>Seedy CC</t>
  </si>
  <si>
    <t>Kev Maher CC</t>
  </si>
  <si>
    <t>Nicky Rout CC</t>
  </si>
  <si>
    <t>Luke Platt CC</t>
  </si>
  <si>
    <t>Diane Jones CC</t>
  </si>
  <si>
    <t>Rob Jones CC</t>
  </si>
  <si>
    <t>Dill CC</t>
  </si>
  <si>
    <t>Hattrick</t>
  </si>
  <si>
    <t>Mulberry Mandem</t>
  </si>
  <si>
    <t>Rachel Glayzer</t>
  </si>
  <si>
    <t>Staggy Hour</t>
  </si>
  <si>
    <t>GW1</t>
  </si>
  <si>
    <t>GW2</t>
  </si>
  <si>
    <t>Position Change</t>
  </si>
  <si>
    <t>↑</t>
  </si>
  <si>
    <t>↓</t>
  </si>
  <si>
    <t>−</t>
  </si>
  <si>
    <t>Stuart Smith</t>
  </si>
  <si>
    <t>Ben Wilkinson</t>
  </si>
  <si>
    <t>Lynda Glayzer</t>
  </si>
  <si>
    <t>Jess Crook</t>
  </si>
  <si>
    <t>Mower Men</t>
  </si>
  <si>
    <t>Caught Short at Fine Leg</t>
  </si>
  <si>
    <t>Crook's Cricketers</t>
  </si>
  <si>
    <t>Lynda's Lads</t>
  </si>
  <si>
    <t>OCC Fantasy Cricket Competition</t>
  </si>
  <si>
    <t>OCC Fantasy Cricket League</t>
  </si>
  <si>
    <t>Team Points Checker</t>
  </si>
  <si>
    <t>GW3</t>
  </si>
  <si>
    <t>GW4</t>
  </si>
  <si>
    <t>GW5</t>
  </si>
  <si>
    <t>GW6</t>
  </si>
  <si>
    <t>Jonesy's Ma</t>
  </si>
  <si>
    <t>Dude, Where's My Car…</t>
  </si>
  <si>
    <t>Gail Force</t>
  </si>
  <si>
    <t>Nick Abraham</t>
  </si>
  <si>
    <t>Bitter &amp; Twisted Royale</t>
  </si>
  <si>
    <t>Weekly League Positions</t>
  </si>
  <si>
    <t>Team League Position at the end of each game week</t>
  </si>
  <si>
    <t>Movements</t>
  </si>
  <si>
    <t>Points off Leader</t>
  </si>
  <si>
    <t>Player Points Total</t>
  </si>
  <si>
    <t>£90 transferred to club 18.05.18</t>
  </si>
  <si>
    <t>Not included:</t>
  </si>
  <si>
    <t>Alex Gaughan</t>
  </si>
  <si>
    <t>Tim Brocken</t>
  </si>
  <si>
    <t>Average</t>
  </si>
  <si>
    <t>App's</t>
  </si>
  <si>
    <t>5-Fer's</t>
  </si>
  <si>
    <t>Catches/RO's</t>
  </si>
  <si>
    <t>Scoring Summary</t>
  </si>
  <si>
    <t>Rank</t>
  </si>
  <si>
    <t>Transfer Sheet</t>
  </si>
  <si>
    <t>Player Out</t>
  </si>
  <si>
    <t>Player In</t>
  </si>
  <si>
    <t>Vice-Captain</t>
  </si>
  <si>
    <t>Joe Caygill</t>
  </si>
  <si>
    <t>Ryan McNally</t>
  </si>
  <si>
    <t>Points per £m</t>
  </si>
  <si>
    <t>Gavin Griffiths</t>
  </si>
  <si>
    <t>Vice-Captain Points (Deputising)</t>
  </si>
  <si>
    <t>Nathan Brighouse</t>
  </si>
  <si>
    <t>Alex McNally</t>
  </si>
  <si>
    <t>Select Managers name from the drop down list to veiw your team</t>
  </si>
  <si>
    <t>To complete transfer request sheet:</t>
  </si>
  <si>
    <t>Select Manager from the drop down list</t>
  </si>
  <si>
    <t>Select players to transfer in and out using the drop down lists</t>
  </si>
  <si>
    <t>1)</t>
  </si>
  <si>
    <t>2)</t>
  </si>
  <si>
    <t>GW7</t>
  </si>
  <si>
    <t>GW8</t>
  </si>
  <si>
    <t>GW9</t>
  </si>
  <si>
    <t>GW10</t>
  </si>
  <si>
    <t>GW11</t>
  </si>
  <si>
    <t>GW12</t>
  </si>
  <si>
    <t>Jack Snowden</t>
  </si>
  <si>
    <t>GW1-6</t>
  </si>
  <si>
    <t>Jonathan Porteous</t>
  </si>
  <si>
    <t>% Teams Selected by</t>
  </si>
  <si>
    <t>Treasurer's Talismen</t>
  </si>
  <si>
    <t>Nobody's Heroes</t>
  </si>
  <si>
    <t>Knighty's XI</t>
  </si>
  <si>
    <t>Jonny Cobbold</t>
  </si>
  <si>
    <t>Lewis Gornell</t>
  </si>
  <si>
    <t>GW12 Points</t>
  </si>
  <si>
    <t>Week 12 - 7th &amp; 8th July 2018</t>
  </si>
  <si>
    <t>Team of the Week - GW 12 - 7th &amp; 8th July 18</t>
  </si>
  <si>
    <t>Player Scoring Summary - (Up to and including GW 12 - 7th &amp; 8th July)</t>
  </si>
  <si>
    <t>=10</t>
  </si>
  <si>
    <r>
      <t xml:space="preserve">Jonathan Porteous </t>
    </r>
    <r>
      <rPr>
        <sz val="11"/>
        <color rgb="FF00B050"/>
        <rFont val="Calibri"/>
        <family val="2"/>
        <scheme val="minor"/>
      </rPr>
      <t>*New*</t>
    </r>
  </si>
  <si>
    <r>
      <t xml:space="preserve">Jonathan Cobbold </t>
    </r>
    <r>
      <rPr>
        <sz val="11"/>
        <color rgb="FF00B050"/>
        <rFont val="Calibri"/>
        <family val="2"/>
        <scheme val="minor"/>
      </rPr>
      <t>*New*</t>
    </r>
  </si>
  <si>
    <r>
      <t xml:space="preserve">Lewis Gornall </t>
    </r>
    <r>
      <rPr>
        <sz val="11"/>
        <color rgb="FF00B050"/>
        <rFont val="Calibri"/>
        <family val="2"/>
        <scheme val="minor"/>
      </rPr>
      <t>*New*</t>
    </r>
  </si>
  <si>
    <t>Team GW1-GW6</t>
  </si>
  <si>
    <t>W1 Points</t>
  </si>
  <si>
    <t>W2 Points</t>
  </si>
  <si>
    <t>W3 Points</t>
  </si>
  <si>
    <t>W4 Points</t>
  </si>
  <si>
    <t>Team Name:</t>
  </si>
  <si>
    <t>Manager:</t>
  </si>
  <si>
    <t>Select Captain and Vice-Captain to give your latest points total (If unsure check on the "Captains W1 &amp; W2" Tabs).</t>
  </si>
  <si>
    <t>Total Points Game weeks 1 - 6</t>
  </si>
  <si>
    <t>Gameweeks 1 - 6 Selections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</si>
</sst>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0&quot;XI&quot;"/>
    <numFmt numFmtId="166" formatCode="0.0%"/>
  </numFmts>
  <fonts count="38" x14ac:knownFonts="1">
    <font>
      <sz val="11"/>
      <color theme="1"/>
      <name val="Calibri"/>
      <family val="2"/>
      <scheme val="minor"/>
    </font>
    <font>
      <b/>
      <sz val="11"/>
      <color theme="1"/>
      <name val="Calibri"/>
      <family val="2"/>
      <scheme val="minor"/>
    </font>
    <font>
      <b/>
      <u/>
      <sz val="14"/>
      <color theme="1"/>
      <name val="Calibri"/>
      <family val="2"/>
      <scheme val="minor"/>
    </font>
    <font>
      <b/>
      <sz val="11"/>
      <color rgb="FF0070C0"/>
      <name val="Calibri"/>
      <family val="2"/>
      <scheme val="minor"/>
    </font>
    <font>
      <sz val="11"/>
      <color rgb="FFC00000"/>
      <name val="Calibri"/>
      <family val="2"/>
      <scheme val="minor"/>
    </font>
    <font>
      <b/>
      <sz val="11"/>
      <color rgb="FF00B050"/>
      <name val="Calibri"/>
      <family val="2"/>
      <scheme val="minor"/>
    </font>
    <font>
      <b/>
      <u/>
      <sz val="12"/>
      <color theme="1"/>
      <name val="Calibri"/>
      <family val="2"/>
      <scheme val="minor"/>
    </font>
    <font>
      <b/>
      <u/>
      <sz val="16"/>
      <name val="Calibri"/>
      <family val="2"/>
      <scheme val="minor"/>
    </font>
    <font>
      <b/>
      <sz val="11"/>
      <name val="Calibri"/>
      <family val="2"/>
      <scheme val="minor"/>
    </font>
    <font>
      <sz val="11"/>
      <name val="Calibri"/>
      <family val="2"/>
      <scheme val="minor"/>
    </font>
    <font>
      <b/>
      <u/>
      <sz val="11"/>
      <name val="Calibri"/>
      <family val="2"/>
      <scheme val="minor"/>
    </font>
    <font>
      <b/>
      <sz val="14"/>
      <color theme="1"/>
      <name val="Calibri"/>
      <family val="2"/>
      <scheme val="minor"/>
    </font>
    <font>
      <b/>
      <sz val="14"/>
      <color rgb="FF0070C0"/>
      <name val="Calibri"/>
      <family val="2"/>
      <scheme val="minor"/>
    </font>
    <font>
      <b/>
      <sz val="14"/>
      <color rgb="FFFF0000"/>
      <name val="Calibri"/>
      <family val="2"/>
      <scheme val="minor"/>
    </font>
    <font>
      <b/>
      <i/>
      <sz val="11"/>
      <color theme="5" tint="-0.249977111117893"/>
      <name val="Calibri"/>
      <family val="2"/>
      <scheme val="minor"/>
    </font>
    <font>
      <b/>
      <sz val="12"/>
      <name val="Calibri"/>
      <family val="2"/>
      <scheme val="minor"/>
    </font>
    <font>
      <b/>
      <u/>
      <sz val="12"/>
      <name val="Calibri"/>
      <family val="2"/>
      <scheme val="minor"/>
    </font>
    <font>
      <b/>
      <u/>
      <sz val="16"/>
      <color theme="1"/>
      <name val="Calibri"/>
      <family val="2"/>
      <scheme val="minor"/>
    </font>
    <font>
      <b/>
      <sz val="36"/>
      <color rgb="FFFFFF00"/>
      <name val="Calibri"/>
      <family val="2"/>
      <scheme val="minor"/>
    </font>
    <font>
      <b/>
      <sz val="18"/>
      <color theme="1"/>
      <name val="Calibri"/>
      <family val="2"/>
      <scheme val="minor"/>
    </font>
    <font>
      <b/>
      <sz val="11"/>
      <color theme="5" tint="-0.249977111117893"/>
      <name val="Calibri"/>
      <family val="2"/>
    </font>
    <font>
      <b/>
      <sz val="18"/>
      <color rgb="FFFF0000"/>
      <name val="Calibri"/>
      <family val="2"/>
      <scheme val="minor"/>
    </font>
    <font>
      <b/>
      <sz val="18"/>
      <color rgb="FF0070C0"/>
      <name val="Calibri"/>
      <family val="2"/>
      <scheme val="minor"/>
    </font>
    <font>
      <b/>
      <sz val="12"/>
      <name val="Calibri"/>
      <family val="2"/>
    </font>
    <font>
      <b/>
      <u/>
      <sz val="18"/>
      <name val="Calibri"/>
      <family val="2"/>
      <scheme val="minor"/>
    </font>
    <font>
      <b/>
      <sz val="16"/>
      <name val="Calibri"/>
      <family val="2"/>
      <scheme val="minor"/>
    </font>
    <font>
      <sz val="14"/>
      <name val="Calibri"/>
      <family val="2"/>
      <scheme val="minor"/>
    </font>
    <font>
      <b/>
      <u/>
      <sz val="11"/>
      <color theme="1"/>
      <name val="Calibri"/>
      <family val="2"/>
      <scheme val="minor"/>
    </font>
    <font>
      <sz val="11"/>
      <color theme="1"/>
      <name val="Calibri"/>
      <family val="2"/>
      <scheme val="minor"/>
    </font>
    <font>
      <sz val="8"/>
      <color rgb="FFFF0000"/>
      <name val="Calibri"/>
      <family val="2"/>
      <scheme val="minor"/>
    </font>
    <font>
      <b/>
      <sz val="11"/>
      <color rgb="FF7030A0"/>
      <name val="Calibri"/>
      <family val="2"/>
      <scheme val="minor"/>
    </font>
    <font>
      <b/>
      <sz val="11"/>
      <color rgb="FFFF0000"/>
      <name val="Calibri"/>
      <family val="2"/>
    </font>
    <font>
      <b/>
      <sz val="11"/>
      <color rgb="FFFF0000"/>
      <name val="Calibri"/>
      <family val="2"/>
      <scheme val="minor"/>
    </font>
    <font>
      <sz val="9"/>
      <color indexed="81"/>
      <name val="Tahoma"/>
      <family val="2"/>
    </font>
    <font>
      <b/>
      <sz val="9"/>
      <color indexed="81"/>
      <name val="Tahoma"/>
      <family val="2"/>
    </font>
    <font>
      <sz val="11"/>
      <color rgb="FF7030A0"/>
      <name val="Calibri"/>
      <family val="2"/>
      <scheme val="minor"/>
    </font>
    <font>
      <sz val="11"/>
      <color rgb="FF00B050"/>
      <name val="Calibri"/>
      <family val="2"/>
      <scheme val="minor"/>
    </font>
    <font>
      <b/>
      <i/>
      <sz val="11"/>
      <color rgb="FF7030A0"/>
      <name val="Calibri"/>
      <family val="2"/>
      <scheme val="minor"/>
    </font>
  </fonts>
  <fills count="16">
    <fill>
      <patternFill patternType="none"/>
    </fill>
    <fill>
      <patternFill patternType="gray125"/>
    </fill>
    <fill>
      <patternFill patternType="solid">
        <fgColor theme="9" tint="0.59999389629810485"/>
        <bgColor indexed="64"/>
      </patternFill>
    </fill>
    <fill>
      <patternFill patternType="solid">
        <fgColor theme="5" tint="0.59999389629810485"/>
        <bgColor indexed="64"/>
      </patternFill>
    </fill>
    <fill>
      <patternFill patternType="solid">
        <fgColor rgb="FFFF0000"/>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0070C0"/>
        <bgColor indexed="64"/>
      </patternFill>
    </fill>
    <fill>
      <patternFill patternType="solid">
        <fgColor rgb="FFFFC00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tint="-0.249977111117893"/>
        <bgColor indexed="64"/>
      </patternFill>
    </fill>
  </fills>
  <borders count="140">
    <border>
      <left/>
      <right/>
      <top/>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thin">
        <color auto="1"/>
      </left>
      <right style="thin">
        <color auto="1"/>
      </right>
      <top/>
      <bottom/>
      <diagonal/>
    </border>
    <border>
      <left/>
      <right/>
      <top style="thin">
        <color indexed="64"/>
      </top>
      <bottom/>
      <diagonal/>
    </border>
    <border>
      <left style="medium">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bottom/>
      <diagonal/>
    </border>
    <border>
      <left style="thin">
        <color auto="1"/>
      </left>
      <right style="medium">
        <color auto="1"/>
      </right>
      <top/>
      <bottom/>
      <diagonal/>
    </border>
    <border>
      <left style="medium">
        <color auto="1"/>
      </left>
      <right/>
      <top style="thin">
        <color auto="1"/>
      </top>
      <bottom/>
      <diagonal/>
    </border>
    <border>
      <left/>
      <right style="thin">
        <color auto="1"/>
      </right>
      <top style="thin">
        <color auto="1"/>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medium">
        <color auto="1"/>
      </left>
      <right style="thin">
        <color theme="4" tint="0.79998168889431442"/>
      </right>
      <top style="thin">
        <color theme="4" tint="0.79998168889431442"/>
      </top>
      <bottom style="thin">
        <color theme="4" tint="0.79998168889431442"/>
      </bottom>
      <diagonal/>
    </border>
    <border>
      <left style="thin">
        <color theme="4" tint="0.79998168889431442"/>
      </left>
      <right style="medium">
        <color auto="1"/>
      </right>
      <top style="thin">
        <color theme="4" tint="0.79998168889431442"/>
      </top>
      <bottom style="thin">
        <color theme="4" tint="0.79998168889431442"/>
      </bottom>
      <diagonal/>
    </border>
    <border>
      <left style="medium">
        <color auto="1"/>
      </left>
      <right style="thin">
        <color theme="4" tint="0.79998168889431442"/>
      </right>
      <top style="thin">
        <color theme="4" tint="0.79998168889431442"/>
      </top>
      <bottom style="medium">
        <color auto="1"/>
      </bottom>
      <diagonal/>
    </border>
    <border>
      <left style="thin">
        <color theme="4" tint="0.79998168889431442"/>
      </left>
      <right style="thin">
        <color theme="4" tint="0.79998168889431442"/>
      </right>
      <top style="thin">
        <color theme="4" tint="0.79998168889431442"/>
      </top>
      <bottom style="medium">
        <color auto="1"/>
      </bottom>
      <diagonal/>
    </border>
    <border>
      <left style="thin">
        <color theme="4" tint="0.79998168889431442"/>
      </left>
      <right style="medium">
        <color auto="1"/>
      </right>
      <top style="thin">
        <color theme="4" tint="0.79998168889431442"/>
      </top>
      <bottom style="medium">
        <color auto="1"/>
      </bottom>
      <diagonal/>
    </border>
    <border>
      <left style="medium">
        <color auto="1"/>
      </left>
      <right/>
      <top/>
      <bottom style="thin">
        <color theme="0"/>
      </bottom>
      <diagonal/>
    </border>
    <border>
      <left/>
      <right style="medium">
        <color auto="1"/>
      </right>
      <top/>
      <bottom style="thin">
        <color theme="0"/>
      </bottom>
      <diagonal/>
    </border>
    <border>
      <left style="medium">
        <color auto="1"/>
      </left>
      <right style="thin">
        <color theme="0"/>
      </right>
      <top style="thin">
        <color theme="0"/>
      </top>
      <bottom style="thin">
        <color theme="0"/>
      </bottom>
      <diagonal/>
    </border>
    <border>
      <left style="thin">
        <color theme="0"/>
      </left>
      <right style="medium">
        <color auto="1"/>
      </right>
      <top style="thin">
        <color theme="0"/>
      </top>
      <bottom style="thin">
        <color theme="0"/>
      </bottom>
      <diagonal/>
    </border>
    <border>
      <left style="medium">
        <color auto="1"/>
      </left>
      <right style="thin">
        <color theme="0"/>
      </right>
      <top style="thin">
        <color theme="0"/>
      </top>
      <bottom style="medium">
        <color auto="1"/>
      </bottom>
      <diagonal/>
    </border>
    <border>
      <left style="thin">
        <color theme="0"/>
      </left>
      <right style="medium">
        <color auto="1"/>
      </right>
      <top style="thin">
        <color theme="0"/>
      </top>
      <bottom style="medium">
        <color auto="1"/>
      </bottom>
      <diagonal/>
    </border>
    <border>
      <left/>
      <right/>
      <top style="medium">
        <color auto="1"/>
      </top>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theme="4" tint="0.79998168889431442"/>
      </bottom>
      <diagonal/>
    </border>
    <border>
      <left/>
      <right/>
      <top/>
      <bottom style="thin">
        <color theme="4" tint="0.79998168889431442"/>
      </bottom>
      <diagonal/>
    </border>
    <border>
      <left/>
      <right style="medium">
        <color auto="1"/>
      </right>
      <top/>
      <bottom style="thin">
        <color theme="4" tint="0.79998168889431442"/>
      </bottom>
      <diagonal/>
    </border>
    <border>
      <left style="thin">
        <color theme="0"/>
      </left>
      <right style="thin">
        <color theme="0"/>
      </right>
      <top/>
      <bottom/>
      <diagonal/>
    </border>
    <border>
      <left style="thin">
        <color theme="0"/>
      </left>
      <right style="thin">
        <color theme="0"/>
      </right>
      <top style="thin">
        <color theme="0"/>
      </top>
      <bottom/>
      <diagonal/>
    </border>
    <border>
      <left style="medium">
        <color theme="0"/>
      </left>
      <right style="medium">
        <color auto="1"/>
      </right>
      <top style="medium">
        <color theme="0"/>
      </top>
      <bottom style="medium">
        <color auto="1"/>
      </bottom>
      <diagonal/>
    </border>
    <border>
      <left style="medium">
        <color theme="0"/>
      </left>
      <right style="medium">
        <color auto="1"/>
      </right>
      <top style="medium">
        <color theme="0"/>
      </top>
      <bottom style="medium">
        <color theme="0"/>
      </bottom>
      <diagonal/>
    </border>
    <border>
      <left style="medium">
        <color auto="1"/>
      </left>
      <right style="thin">
        <color theme="0"/>
      </right>
      <top style="thin">
        <color theme="0"/>
      </top>
      <bottom/>
      <diagonal/>
    </border>
    <border>
      <left style="thin">
        <color theme="0"/>
      </left>
      <right style="medium">
        <color auto="1"/>
      </right>
      <top style="thin">
        <color theme="0"/>
      </top>
      <bottom/>
      <diagonal/>
    </border>
    <border>
      <left style="medium">
        <color auto="1"/>
      </left>
      <right style="medium">
        <color theme="0"/>
      </right>
      <top style="medium">
        <color theme="0"/>
      </top>
      <bottom style="medium">
        <color theme="0"/>
      </bottom>
      <diagonal/>
    </border>
    <border>
      <left style="medium">
        <color auto="1"/>
      </left>
      <right style="medium">
        <color theme="0"/>
      </right>
      <top style="medium">
        <color theme="0"/>
      </top>
      <bottom style="medium">
        <color auto="1"/>
      </bottom>
      <diagonal/>
    </border>
    <border>
      <left/>
      <right/>
      <top style="thin">
        <color theme="0"/>
      </top>
      <bottom style="thin">
        <color theme="0"/>
      </bottom>
      <diagonal/>
    </border>
    <border>
      <left style="medium">
        <color theme="0"/>
      </left>
      <right style="medium">
        <color theme="0"/>
      </right>
      <top style="medium">
        <color auto="1"/>
      </top>
      <bottom style="medium">
        <color theme="0"/>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right/>
      <top style="thin">
        <color theme="0"/>
      </top>
      <bottom/>
      <diagonal/>
    </border>
    <border>
      <left style="medium">
        <color theme="0"/>
      </left>
      <right style="medium">
        <color theme="0"/>
      </right>
      <top style="medium">
        <color theme="0"/>
      </top>
      <bottom/>
      <diagonal/>
    </border>
    <border>
      <left style="thin">
        <color theme="0"/>
      </left>
      <right style="thin">
        <color theme="0"/>
      </right>
      <top style="medium">
        <color theme="0"/>
      </top>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medium">
        <color auto="1"/>
      </right>
      <top/>
      <bottom style="thin">
        <color theme="0"/>
      </bottom>
      <diagonal/>
    </border>
    <border>
      <left style="thin">
        <color theme="0"/>
      </left>
      <right/>
      <top/>
      <bottom/>
      <diagonal/>
    </border>
    <border>
      <left/>
      <right style="thin">
        <color theme="0"/>
      </right>
      <top/>
      <bottom/>
      <diagonal/>
    </border>
    <border>
      <left/>
      <right style="dashed">
        <color auto="1"/>
      </right>
      <top/>
      <bottom/>
      <diagonal/>
    </border>
    <border>
      <left style="dashed">
        <color auto="1"/>
      </left>
      <right/>
      <top/>
      <bottom/>
      <diagonal/>
    </border>
    <border>
      <left style="thin">
        <color auto="1"/>
      </left>
      <right style="thin">
        <color auto="1"/>
      </right>
      <top/>
      <bottom style="medium">
        <color auto="1"/>
      </bottom>
      <diagonal/>
    </border>
    <border>
      <left style="thin">
        <color auto="1"/>
      </left>
      <right/>
      <top style="medium">
        <color auto="1"/>
      </top>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style="medium">
        <color theme="0"/>
      </left>
      <right/>
      <top style="medium">
        <color theme="0"/>
      </top>
      <bottom/>
      <diagonal/>
    </border>
    <border>
      <left/>
      <right style="thin">
        <color theme="0"/>
      </right>
      <top style="thin">
        <color theme="0"/>
      </top>
      <bottom style="thin">
        <color theme="0"/>
      </bottom>
      <diagonal/>
    </border>
    <border>
      <left style="medium">
        <color theme="0"/>
      </left>
      <right/>
      <top style="medium">
        <color theme="0"/>
      </top>
      <bottom style="medium">
        <color theme="0"/>
      </bottom>
      <diagonal/>
    </border>
    <border>
      <left style="thin">
        <color theme="0"/>
      </left>
      <right style="thin">
        <color theme="0"/>
      </right>
      <top/>
      <bottom style="thin">
        <color theme="0"/>
      </bottom>
      <diagonal/>
    </border>
    <border>
      <left style="medium">
        <color theme="0"/>
      </left>
      <right style="medium">
        <color theme="0"/>
      </right>
      <top/>
      <bottom/>
      <diagonal/>
    </border>
    <border>
      <left style="medium">
        <color theme="0"/>
      </left>
      <right/>
      <top/>
      <bottom/>
      <diagonal/>
    </border>
    <border>
      <left style="medium">
        <color theme="0"/>
      </left>
      <right style="thin">
        <color theme="0"/>
      </right>
      <top style="medium">
        <color theme="0"/>
      </top>
      <bottom style="medium">
        <color theme="0"/>
      </bottom>
      <diagonal/>
    </border>
    <border>
      <left style="thin">
        <color theme="0"/>
      </left>
      <right/>
      <top style="thin">
        <color theme="0"/>
      </top>
      <bottom style="thin">
        <color theme="0"/>
      </bottom>
      <diagonal/>
    </border>
    <border>
      <left style="thin">
        <color auto="1"/>
      </left>
      <right/>
      <top/>
      <bottom style="medium">
        <color auto="1"/>
      </bottom>
      <diagonal/>
    </border>
    <border>
      <left style="medium">
        <color theme="0"/>
      </left>
      <right style="medium">
        <color theme="0"/>
      </right>
      <top style="medium">
        <color theme="0"/>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theme="0"/>
      </top>
      <bottom style="thin">
        <color theme="0"/>
      </bottom>
      <diagonal/>
    </border>
    <border>
      <left/>
      <right/>
      <top style="medium">
        <color theme="0"/>
      </top>
      <bottom style="thin">
        <color theme="0"/>
      </bottom>
      <diagonal/>
    </border>
    <border>
      <left/>
      <right style="medium">
        <color auto="1"/>
      </right>
      <top style="medium">
        <color theme="0"/>
      </top>
      <bottom style="thin">
        <color theme="0"/>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thin">
        <color theme="0"/>
      </left>
      <right/>
      <top style="medium">
        <color theme="1"/>
      </top>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medium">
        <color auto="1"/>
      </right>
      <top style="thin">
        <color theme="4" tint="0.79998168889431442"/>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theme="4" tint="0.79998168889431442"/>
      </left>
      <right/>
      <top style="thin">
        <color theme="4" tint="0.79998168889431442"/>
      </top>
      <bottom style="thin">
        <color theme="4" tint="0.79998168889431442"/>
      </bottom>
      <diagonal/>
    </border>
    <border>
      <left/>
      <right/>
      <top style="thin">
        <color theme="4" tint="0.79998168889431442"/>
      </top>
      <bottom style="thin">
        <color theme="4" tint="0.79998168889431442"/>
      </bottom>
      <diagonal/>
    </border>
    <border>
      <left/>
      <right style="thin">
        <color theme="4" tint="0.79998168889431442"/>
      </right>
      <top style="thin">
        <color theme="4" tint="0.79998168889431442"/>
      </top>
      <bottom style="thin">
        <color theme="4" tint="0.79998168889431442"/>
      </bottom>
      <diagonal/>
    </border>
    <border>
      <left/>
      <right style="medium">
        <color auto="1"/>
      </right>
      <top style="thin">
        <color theme="4" tint="0.79998168889431442"/>
      </top>
      <bottom style="thin">
        <color theme="4" tint="0.79998168889431442"/>
      </bottom>
      <diagonal/>
    </border>
    <border>
      <left style="medium">
        <color auto="1"/>
      </left>
      <right style="thin">
        <color theme="0"/>
      </right>
      <top style="medium">
        <color auto="1"/>
      </top>
      <bottom style="thin">
        <color auto="1"/>
      </bottom>
      <diagonal/>
    </border>
    <border>
      <left style="thin">
        <color theme="0"/>
      </left>
      <right style="thin">
        <color theme="0"/>
      </right>
      <top style="medium">
        <color auto="1"/>
      </top>
      <bottom style="thin">
        <color auto="1"/>
      </bottom>
      <diagonal/>
    </border>
    <border>
      <left style="thin">
        <color theme="0"/>
      </left>
      <right style="medium">
        <color auto="1"/>
      </right>
      <top style="medium">
        <color auto="1"/>
      </top>
      <bottom style="thin">
        <color auto="1"/>
      </bottom>
      <diagonal/>
    </border>
    <border>
      <left/>
      <right style="medium">
        <color auto="1"/>
      </right>
      <top style="medium">
        <color auto="1"/>
      </top>
      <bottom style="thin">
        <color theme="0"/>
      </bottom>
      <diagonal/>
    </border>
    <border>
      <left/>
      <right style="medium">
        <color auto="1"/>
      </right>
      <top style="thin">
        <color theme="0"/>
      </top>
      <bottom style="medium">
        <color auto="1"/>
      </bottom>
      <diagonal/>
    </border>
    <border>
      <left/>
      <right style="medium">
        <color auto="1"/>
      </right>
      <top style="thin">
        <color theme="0"/>
      </top>
      <bottom style="thin">
        <color theme="0"/>
      </bottom>
      <diagonal/>
    </border>
    <border>
      <left style="medium">
        <color auto="1"/>
      </left>
      <right style="medium">
        <color auto="1"/>
      </right>
      <top style="medium">
        <color auto="1"/>
      </top>
      <bottom style="thin">
        <color theme="0"/>
      </bottom>
      <diagonal/>
    </border>
    <border>
      <left style="medium">
        <color auto="1"/>
      </left>
      <right style="medium">
        <color auto="1"/>
      </right>
      <top style="thin">
        <color theme="0"/>
      </top>
      <bottom style="medium">
        <color auto="1"/>
      </bottom>
      <diagonal/>
    </border>
    <border>
      <left style="medium">
        <color auto="1"/>
      </left>
      <right style="medium">
        <color auto="1"/>
      </right>
      <top/>
      <bottom style="thin">
        <color theme="0"/>
      </bottom>
      <diagonal/>
    </border>
    <border>
      <left style="medium">
        <color auto="1"/>
      </left>
      <right style="medium">
        <color auto="1"/>
      </right>
      <top style="thin">
        <color theme="0"/>
      </top>
      <bottom style="thin">
        <color theme="0"/>
      </bottom>
      <diagonal/>
    </border>
    <border>
      <left style="thin">
        <color auto="1"/>
      </left>
      <right style="thin">
        <color auto="1"/>
      </right>
      <top style="thin">
        <color auto="1"/>
      </top>
      <bottom style="medium">
        <color auto="1"/>
      </bottom>
      <diagonal/>
    </border>
    <border>
      <left style="medium">
        <color auto="1"/>
      </left>
      <right/>
      <top style="thin">
        <color theme="0"/>
      </top>
      <bottom style="thin">
        <color theme="0"/>
      </bottom>
      <diagonal/>
    </border>
    <border>
      <left style="medium">
        <color auto="1"/>
      </left>
      <right/>
      <top style="thin">
        <color theme="0"/>
      </top>
      <bottom style="medium">
        <color auto="1"/>
      </bottom>
      <diagonal/>
    </border>
    <border>
      <left style="thin">
        <color auto="1"/>
      </left>
      <right style="thin">
        <color auto="1"/>
      </right>
      <top/>
      <bottom style="thin">
        <color theme="0"/>
      </bottom>
      <diagonal/>
    </border>
    <border>
      <left style="thin">
        <color auto="1"/>
      </left>
      <right style="thin">
        <color auto="1"/>
      </right>
      <top style="thin">
        <color theme="0"/>
      </top>
      <bottom style="thin">
        <color theme="0"/>
      </bottom>
      <diagonal/>
    </border>
    <border>
      <left style="thin">
        <color auto="1"/>
      </left>
      <right style="thin">
        <color auto="1"/>
      </right>
      <top style="thin">
        <color theme="0"/>
      </top>
      <bottom style="medium">
        <color auto="1"/>
      </bottom>
      <diagonal/>
    </border>
    <border>
      <left style="medium">
        <color auto="1"/>
      </left>
      <right/>
      <top style="medium">
        <color auto="1"/>
      </top>
      <bottom style="thin">
        <color theme="0"/>
      </bottom>
      <diagonal/>
    </border>
    <border>
      <left/>
      <right/>
      <top style="medium">
        <color auto="1"/>
      </top>
      <bottom style="thin">
        <color theme="0"/>
      </bottom>
      <diagonal/>
    </border>
    <border>
      <left/>
      <right/>
      <top style="thin">
        <color theme="0"/>
      </top>
      <bottom style="medium">
        <color auto="1"/>
      </bottom>
      <diagonal/>
    </border>
    <border>
      <left style="medium">
        <color auto="1"/>
      </left>
      <right/>
      <top style="thin">
        <color theme="0"/>
      </top>
      <bottom/>
      <diagonal/>
    </border>
    <border>
      <left style="medium">
        <color auto="1"/>
      </left>
      <right style="medium">
        <color auto="1"/>
      </right>
      <top style="thin">
        <color theme="0"/>
      </top>
      <bottom/>
      <diagonal/>
    </border>
    <border>
      <left style="thin">
        <color auto="1"/>
      </left>
      <right style="thin">
        <color auto="1"/>
      </right>
      <top style="thin">
        <color theme="0"/>
      </top>
      <bottom/>
      <diagonal/>
    </border>
    <border>
      <left/>
      <right style="medium">
        <color auto="1"/>
      </right>
      <top style="thin">
        <color theme="0"/>
      </top>
      <bottom/>
      <diagonal/>
    </border>
    <border>
      <left style="medium">
        <color auto="1"/>
      </left>
      <right style="thin">
        <color theme="4" tint="0.79998168889431442"/>
      </right>
      <top/>
      <bottom style="thin">
        <color theme="4" tint="0.79998168889431442"/>
      </bottom>
      <diagonal/>
    </border>
    <border>
      <left style="thin">
        <color theme="4" tint="0.79998168889431442"/>
      </left>
      <right style="thin">
        <color theme="4" tint="0.79998168889431442"/>
      </right>
      <top/>
      <bottom style="thin">
        <color theme="4" tint="0.79998168889431442"/>
      </bottom>
      <diagonal/>
    </border>
    <border>
      <left style="thin">
        <color theme="4" tint="0.79998168889431442"/>
      </left>
      <right/>
      <top/>
      <bottom style="thin">
        <color theme="4" tint="0.79998168889431442"/>
      </bottom>
      <diagonal/>
    </border>
    <border>
      <left/>
      <right style="thin">
        <color theme="4" tint="0.79998168889431442"/>
      </right>
      <top/>
      <bottom style="thin">
        <color theme="4" tint="0.79998168889431442"/>
      </bottom>
      <diagonal/>
    </border>
    <border>
      <left style="thin">
        <color theme="4" tint="0.79998168889431442"/>
      </left>
      <right style="medium">
        <color auto="1"/>
      </right>
      <top/>
      <bottom style="thin">
        <color theme="4" tint="0.79998168889431442"/>
      </bottom>
      <diagonal/>
    </border>
    <border>
      <left/>
      <right style="medium">
        <color auto="1"/>
      </right>
      <top style="thin">
        <color auto="1"/>
      </top>
      <bottom/>
      <diagonal/>
    </border>
    <border>
      <left style="medium">
        <color auto="1"/>
      </left>
      <right style="thin">
        <color theme="4" tint="0.79998168889431442"/>
      </right>
      <top style="thin">
        <color theme="4" tint="0.79998168889431442"/>
      </top>
      <bottom/>
      <diagonal/>
    </border>
    <border>
      <left style="thin">
        <color theme="4" tint="0.79998168889431442"/>
      </left>
      <right/>
      <top style="thin">
        <color theme="4" tint="0.79998168889431442"/>
      </top>
      <bottom/>
      <diagonal/>
    </border>
    <border>
      <left/>
      <right style="thin">
        <color theme="4" tint="0.79998168889431442"/>
      </right>
      <top style="thin">
        <color theme="4" tint="0.79998168889431442"/>
      </top>
      <bottom/>
      <diagonal/>
    </border>
    <border>
      <left style="medium">
        <color theme="0"/>
      </left>
      <right/>
      <top style="thin">
        <color theme="0"/>
      </top>
      <bottom style="medium">
        <color auto="1"/>
      </bottom>
      <diagonal/>
    </border>
    <border>
      <left/>
      <right style="thin">
        <color theme="0"/>
      </right>
      <top style="thin">
        <color theme="0"/>
      </top>
      <bottom style="medium">
        <color auto="1"/>
      </bottom>
      <diagonal/>
    </border>
  </borders>
  <cellStyleXfs count="3">
    <xf numFmtId="0" fontId="0" fillId="0" borderId="0"/>
    <xf numFmtId="43" fontId="28" fillId="0" borderId="0" applyFont="0" applyFill="0" applyBorder="0" applyAlignment="0" applyProtection="0"/>
    <xf numFmtId="9" fontId="28" fillId="0" borderId="0" applyFont="0" applyFill="0" applyBorder="0" applyAlignment="0" applyProtection="0"/>
  </cellStyleXfs>
  <cellXfs count="624">
    <xf numFmtId="0" fontId="0" fillId="0" borderId="0" xfId="0"/>
    <xf numFmtId="0" fontId="1" fillId="0" borderId="0" xfId="0" applyFont="1" applyAlignment="1">
      <alignment horizontal="center"/>
    </xf>
    <xf numFmtId="1" fontId="0" fillId="0" borderId="0" xfId="0" applyNumberFormat="1"/>
    <xf numFmtId="0" fontId="1" fillId="0" borderId="0" xfId="0" applyFont="1"/>
    <xf numFmtId="0" fontId="0" fillId="2" borderId="0" xfId="0" applyFill="1"/>
    <xf numFmtId="0" fontId="1" fillId="2" borderId="0" xfId="0" applyFont="1" applyFill="1"/>
    <xf numFmtId="0" fontId="0" fillId="3" borderId="0" xfId="0" applyFill="1"/>
    <xf numFmtId="0" fontId="1" fillId="3" borderId="0" xfId="0" applyFont="1" applyFill="1"/>
    <xf numFmtId="0" fontId="0" fillId="4" borderId="0" xfId="0" applyFill="1"/>
    <xf numFmtId="0" fontId="1" fillId="4" borderId="0" xfId="0" applyFont="1" applyFill="1"/>
    <xf numFmtId="0" fontId="0" fillId="5" borderId="0" xfId="0" applyFill="1"/>
    <xf numFmtId="0" fontId="1" fillId="5" borderId="0" xfId="0" applyFont="1" applyFill="1"/>
    <xf numFmtId="0" fontId="0" fillId="6" borderId="0" xfId="0" applyFill="1"/>
    <xf numFmtId="0" fontId="1" fillId="6" borderId="0" xfId="0" applyFont="1" applyFill="1"/>
    <xf numFmtId="0" fontId="0" fillId="0" borderId="0" xfId="0" applyFill="1"/>
    <xf numFmtId="164" fontId="0" fillId="0" borderId="0" xfId="0" applyNumberFormat="1" applyAlignment="1">
      <alignment horizontal="center"/>
    </xf>
    <xf numFmtId="165" fontId="0" fillId="0" borderId="0" xfId="0" applyNumberFormat="1" applyAlignment="1">
      <alignment horizontal="center"/>
    </xf>
    <xf numFmtId="0" fontId="0" fillId="6" borderId="4" xfId="0" applyFill="1" applyBorder="1"/>
    <xf numFmtId="0" fontId="0" fillId="8" borderId="26" xfId="0" applyFill="1" applyBorder="1"/>
    <xf numFmtId="0" fontId="1" fillId="8" borderId="26" xfId="0" applyFont="1" applyFill="1" applyBorder="1" applyAlignment="1">
      <alignment horizontal="center"/>
    </xf>
    <xf numFmtId="165" fontId="0" fillId="8" borderId="26" xfId="0" applyNumberFormat="1" applyFill="1" applyBorder="1" applyAlignment="1">
      <alignment horizontal="center"/>
    </xf>
    <xf numFmtId="0" fontId="0" fillId="8" borderId="26" xfId="0" applyFill="1" applyBorder="1" applyAlignment="1">
      <alignment horizontal="center"/>
    </xf>
    <xf numFmtId="164" fontId="0" fillId="8" borderId="26" xfId="0" applyNumberFormat="1" applyFill="1" applyBorder="1" applyAlignment="1">
      <alignment horizontal="center"/>
    </xf>
    <xf numFmtId="0" fontId="1" fillId="0" borderId="0" xfId="0" applyFont="1" applyAlignment="1">
      <alignment horizontal="left"/>
    </xf>
    <xf numFmtId="0" fontId="6" fillId="8" borderId="27" xfId="0" applyFont="1" applyFill="1" applyBorder="1" applyAlignment="1">
      <alignment horizontal="center" wrapText="1"/>
    </xf>
    <xf numFmtId="0" fontId="1" fillId="8" borderId="27" xfId="0" applyFont="1" applyFill="1" applyBorder="1" applyAlignment="1">
      <alignment horizontal="center"/>
    </xf>
    <xf numFmtId="0" fontId="1" fillId="8" borderId="28" xfId="0" applyFont="1" applyFill="1" applyBorder="1" applyAlignment="1">
      <alignment horizontal="center"/>
    </xf>
    <xf numFmtId="0" fontId="0" fillId="8" borderId="27" xfId="0" applyFill="1" applyBorder="1"/>
    <xf numFmtId="164" fontId="0" fillId="8" borderId="28" xfId="0" applyNumberFormat="1" applyFill="1" applyBorder="1" applyAlignment="1">
      <alignment horizontal="center"/>
    </xf>
    <xf numFmtId="0" fontId="0" fillId="8" borderId="28" xfId="0" applyFill="1" applyBorder="1"/>
    <xf numFmtId="0" fontId="0" fillId="8" borderId="29" xfId="0" applyFill="1" applyBorder="1"/>
    <xf numFmtId="0" fontId="0" fillId="8" borderId="30" xfId="0" applyFill="1" applyBorder="1"/>
    <xf numFmtId="165" fontId="0" fillId="8" borderId="30" xfId="0" applyNumberFormat="1" applyFill="1" applyBorder="1" applyAlignment="1">
      <alignment horizontal="center"/>
    </xf>
    <xf numFmtId="0" fontId="0" fillId="8" borderId="30" xfId="0" applyFill="1" applyBorder="1" applyAlignment="1">
      <alignment horizontal="center"/>
    </xf>
    <xf numFmtId="164" fontId="0" fillId="8" borderId="30" xfId="0" applyNumberFormat="1" applyFill="1" applyBorder="1" applyAlignment="1">
      <alignment horizontal="center"/>
    </xf>
    <xf numFmtId="0" fontId="0" fillId="8" borderId="31" xfId="0" applyFill="1" applyBorder="1"/>
    <xf numFmtId="0" fontId="8" fillId="0" borderId="34" xfId="0" applyFont="1" applyBorder="1"/>
    <xf numFmtId="0" fontId="9" fillId="0" borderId="34" xfId="0" applyFont="1" applyBorder="1"/>
    <xf numFmtId="0" fontId="10" fillId="0" borderId="34" xfId="0" applyFont="1" applyBorder="1"/>
    <xf numFmtId="0" fontId="8" fillId="0" borderId="36" xfId="0" applyFont="1" applyBorder="1"/>
    <xf numFmtId="0" fontId="8" fillId="0" borderId="37" xfId="0" applyFont="1" applyBorder="1"/>
    <xf numFmtId="0" fontId="0" fillId="6" borderId="6" xfId="0" applyFill="1" applyBorder="1"/>
    <xf numFmtId="165" fontId="1" fillId="6" borderId="12" xfId="0" applyNumberFormat="1" applyFont="1" applyFill="1" applyBorder="1" applyAlignment="1">
      <alignment horizontal="center" vertical="center"/>
    </xf>
    <xf numFmtId="164" fontId="1" fillId="6" borderId="13" xfId="0" applyNumberFormat="1" applyFont="1" applyFill="1" applyBorder="1" applyAlignment="1">
      <alignment horizontal="center" vertical="center"/>
    </xf>
    <xf numFmtId="0" fontId="15" fillId="0" borderId="35" xfId="0" applyFont="1" applyBorder="1"/>
    <xf numFmtId="0" fontId="16" fillId="0" borderId="35" xfId="0" applyFont="1" applyBorder="1"/>
    <xf numFmtId="0" fontId="0" fillId="0" borderId="46" xfId="0" applyBorder="1"/>
    <xf numFmtId="0" fontId="0" fillId="0" borderId="47" xfId="0" applyBorder="1"/>
    <xf numFmtId="0" fontId="1" fillId="0" borderId="48" xfId="0" applyFont="1" applyBorder="1" applyAlignment="1">
      <alignment horizontal="right" vertical="center"/>
    </xf>
    <xf numFmtId="0" fontId="1" fillId="0" borderId="49" xfId="0" applyFont="1" applyBorder="1" applyAlignment="1">
      <alignment horizontal="right" vertical="center"/>
    </xf>
    <xf numFmtId="0" fontId="2" fillId="0" borderId="50" xfId="0" applyFont="1" applyBorder="1"/>
    <xf numFmtId="0" fontId="0" fillId="0" borderId="51" xfId="0" applyBorder="1"/>
    <xf numFmtId="0" fontId="2" fillId="0" borderId="52" xfId="0" applyFont="1" applyBorder="1"/>
    <xf numFmtId="0" fontId="0" fillId="0" borderId="53" xfId="0" applyBorder="1"/>
    <xf numFmtId="0" fontId="0" fillId="0" borderId="54" xfId="0" applyBorder="1"/>
    <xf numFmtId="0" fontId="0" fillId="0" borderId="55" xfId="0" applyBorder="1"/>
    <xf numFmtId="0" fontId="0" fillId="0" borderId="56" xfId="0" applyBorder="1"/>
    <xf numFmtId="0" fontId="0" fillId="0" borderId="58" xfId="0" applyBorder="1"/>
    <xf numFmtId="0" fontId="0" fillId="0" borderId="59" xfId="0" applyBorder="1"/>
    <xf numFmtId="0" fontId="0" fillId="0" borderId="60" xfId="0" applyBorder="1"/>
    <xf numFmtId="0" fontId="0" fillId="0" borderId="0" xfId="0" applyBorder="1"/>
    <xf numFmtId="0" fontId="19" fillId="0" borderId="0" xfId="0" applyFont="1" applyBorder="1"/>
    <xf numFmtId="0" fontId="4" fillId="0" borderId="57" xfId="0" applyFont="1" applyBorder="1"/>
    <xf numFmtId="164" fontId="0" fillId="0" borderId="0" xfId="0" applyNumberFormat="1"/>
    <xf numFmtId="164" fontId="0" fillId="10" borderId="0" xfId="0" applyNumberFormat="1" applyFill="1"/>
    <xf numFmtId="1" fontId="0" fillId="0" borderId="0" xfId="0" applyNumberFormat="1" applyAlignment="1">
      <alignment horizontal="center"/>
    </xf>
    <xf numFmtId="1" fontId="1" fillId="0" borderId="0" xfId="0" applyNumberFormat="1" applyFont="1" applyAlignment="1">
      <alignment horizontal="center"/>
    </xf>
    <xf numFmtId="0" fontId="7" fillId="0" borderId="57" xfId="0" applyFont="1" applyBorder="1"/>
    <xf numFmtId="0" fontId="8" fillId="0" borderId="57" xfId="0" applyFont="1" applyBorder="1"/>
    <xf numFmtId="0" fontId="15" fillId="0" borderId="57" xfId="0" applyFont="1" applyBorder="1"/>
    <xf numFmtId="0" fontId="15" fillId="0" borderId="57" xfId="0" quotePrefix="1" applyFont="1" applyBorder="1"/>
    <xf numFmtId="0" fontId="16" fillId="0" borderId="57" xfId="0" applyFont="1" applyBorder="1"/>
    <xf numFmtId="0" fontId="9" fillId="0" borderId="57" xfId="0" applyFont="1" applyBorder="1"/>
    <xf numFmtId="0" fontId="9" fillId="0" borderId="0" xfId="0" applyFont="1"/>
    <xf numFmtId="0" fontId="7" fillId="0" borderId="32" xfId="0" applyFont="1" applyBorder="1" applyAlignment="1">
      <alignment horizontal="center" vertical="center" wrapText="1"/>
    </xf>
    <xf numFmtId="0" fontId="15" fillId="0" borderId="35" xfId="0" applyFont="1" applyBorder="1" applyAlignment="1">
      <alignment vertical="top"/>
    </xf>
    <xf numFmtId="0" fontId="15" fillId="0" borderId="66" xfId="0" applyFont="1" applyBorder="1" applyAlignment="1">
      <alignment horizontal="left" vertical="top" wrapText="1"/>
    </xf>
    <xf numFmtId="0" fontId="24" fillId="0" borderId="57" xfId="0" applyFont="1" applyBorder="1"/>
    <xf numFmtId="0" fontId="25" fillId="0" borderId="57" xfId="0" applyFont="1" applyBorder="1"/>
    <xf numFmtId="0" fontId="25" fillId="0" borderId="57" xfId="0" quotePrefix="1" applyFont="1" applyBorder="1"/>
    <xf numFmtId="0" fontId="15" fillId="0" borderId="57" xfId="0" applyFont="1" applyBorder="1" applyAlignment="1"/>
    <xf numFmtId="0" fontId="8" fillId="0" borderId="50" xfId="0" applyFont="1" applyBorder="1"/>
    <xf numFmtId="0" fontId="15" fillId="0" borderId="51" xfId="0" applyFont="1" applyBorder="1"/>
    <xf numFmtId="0" fontId="27" fillId="0" borderId="0" xfId="0" applyFont="1"/>
    <xf numFmtId="0" fontId="1" fillId="0" borderId="69" xfId="0" applyFont="1" applyBorder="1" applyAlignment="1">
      <alignment horizontal="center"/>
    </xf>
    <xf numFmtId="0" fontId="0" fillId="0" borderId="69" xfId="0" applyBorder="1"/>
    <xf numFmtId="0" fontId="0" fillId="0" borderId="0" xfId="0" applyAlignment="1">
      <alignment horizontal="center"/>
    </xf>
    <xf numFmtId="0" fontId="1" fillId="0" borderId="8" xfId="0" applyFont="1" applyBorder="1" applyAlignment="1">
      <alignment horizontal="center"/>
    </xf>
    <xf numFmtId="0" fontId="0" fillId="11" borderId="0" xfId="0" applyFill="1" applyAlignment="1">
      <alignment horizontal="center"/>
    </xf>
    <xf numFmtId="0" fontId="0" fillId="10" borderId="0" xfId="0" applyFill="1" applyAlignment="1">
      <alignment horizontal="center"/>
    </xf>
    <xf numFmtId="0" fontId="1" fillId="0" borderId="0" xfId="0" applyFont="1" applyFill="1" applyBorder="1" applyAlignment="1">
      <alignment horizontal="center"/>
    </xf>
    <xf numFmtId="43" fontId="0" fillId="0" borderId="0" xfId="1" applyFont="1"/>
    <xf numFmtId="43" fontId="0" fillId="0" borderId="0" xfId="0" applyNumberFormat="1"/>
    <xf numFmtId="43" fontId="1" fillId="0" borderId="8" xfId="0" applyNumberFormat="1" applyFont="1" applyBorder="1"/>
    <xf numFmtId="9" fontId="0" fillId="0" borderId="0" xfId="0" applyNumberFormat="1"/>
    <xf numFmtId="43" fontId="29" fillId="0" borderId="0" xfId="0" applyNumberFormat="1" applyFont="1"/>
    <xf numFmtId="0" fontId="1" fillId="0" borderId="0" xfId="0" applyFont="1" applyAlignment="1">
      <alignment horizontal="center" vertical="center" wrapText="1"/>
    </xf>
    <xf numFmtId="0" fontId="0" fillId="0" borderId="0" xfId="0" applyFill="1" applyAlignment="1">
      <alignment horizontal="center"/>
    </xf>
    <xf numFmtId="0" fontId="0" fillId="11" borderId="0" xfId="0" applyFill="1"/>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xf numFmtId="0" fontId="1" fillId="0" borderId="0" xfId="0" applyFont="1" applyAlignment="1">
      <alignment horizontal="center" vertical="center" wrapText="1"/>
    </xf>
    <xf numFmtId="0" fontId="1" fillId="8" borderId="2" xfId="0" applyFont="1" applyFill="1" applyBorder="1" applyAlignment="1">
      <alignment horizontal="center" vertical="center"/>
    </xf>
    <xf numFmtId="0" fontId="30" fillId="8" borderId="39" xfId="0" applyFont="1" applyFill="1" applyBorder="1" applyAlignment="1">
      <alignment horizontal="center" vertical="center"/>
    </xf>
    <xf numFmtId="0" fontId="1" fillId="5" borderId="2" xfId="0" applyFont="1" applyFill="1" applyBorder="1" applyAlignment="1">
      <alignment horizontal="center" vertical="center"/>
    </xf>
    <xf numFmtId="0" fontId="30" fillId="5" borderId="39" xfId="0" applyFont="1" applyFill="1" applyBorder="1" applyAlignment="1">
      <alignment horizontal="center" vertical="center"/>
    </xf>
    <xf numFmtId="0" fontId="1" fillId="5" borderId="7" xfId="0" applyFont="1" applyFill="1" applyBorder="1" applyAlignment="1">
      <alignment horizontal="center" vertical="center"/>
    </xf>
    <xf numFmtId="0" fontId="1" fillId="8" borderId="1" xfId="0" applyFont="1" applyFill="1" applyBorder="1" applyAlignment="1">
      <alignment horizontal="center" vertical="center"/>
    </xf>
    <xf numFmtId="0" fontId="1" fillId="8" borderId="18" xfId="0" applyFont="1" applyFill="1" applyBorder="1" applyAlignment="1">
      <alignment horizontal="center" vertical="center"/>
    </xf>
    <xf numFmtId="0" fontId="30" fillId="8" borderId="5" xfId="0" applyFont="1" applyFill="1" applyBorder="1" applyAlignment="1">
      <alignment horizontal="center" vertical="center"/>
    </xf>
    <xf numFmtId="0" fontId="0" fillId="0" borderId="61" xfId="0" applyBorder="1"/>
    <xf numFmtId="9" fontId="1" fillId="0" borderId="0" xfId="2" applyFont="1"/>
    <xf numFmtId="0" fontId="0" fillId="0" borderId="77" xfId="0" applyBorder="1"/>
    <xf numFmtId="0" fontId="1" fillId="0" borderId="77" xfId="0" applyFont="1" applyBorder="1"/>
    <xf numFmtId="0" fontId="0" fillId="0" borderId="62" xfId="0" applyBorder="1"/>
    <xf numFmtId="0" fontId="0" fillId="0" borderId="57" xfId="0" applyBorder="1"/>
    <xf numFmtId="0" fontId="0" fillId="0" borderId="79" xfId="0" applyBorder="1"/>
    <xf numFmtId="166" fontId="0" fillId="0" borderId="0" xfId="0" applyNumberFormat="1"/>
    <xf numFmtId="0" fontId="2" fillId="0" borderId="56" xfId="0" applyFont="1" applyBorder="1" applyAlignment="1">
      <alignment horizontal="center"/>
    </xf>
    <xf numFmtId="0" fontId="1" fillId="0" borderId="0" xfId="0" applyFont="1" applyAlignment="1">
      <alignment horizontal="center" vertical="center"/>
    </xf>
    <xf numFmtId="0" fontId="2" fillId="0" borderId="80" xfId="0" applyFont="1" applyBorder="1" applyAlignment="1">
      <alignment horizontal="center"/>
    </xf>
    <xf numFmtId="0" fontId="2" fillId="0" borderId="81" xfId="0" applyFont="1" applyBorder="1" applyAlignment="1">
      <alignment horizontal="center"/>
    </xf>
    <xf numFmtId="0" fontId="2" fillId="0" borderId="82" xfId="0" applyFont="1" applyBorder="1" applyAlignment="1">
      <alignment horizontal="center"/>
    </xf>
    <xf numFmtId="0" fontId="6" fillId="0" borderId="0" xfId="0" applyFont="1"/>
    <xf numFmtId="0" fontId="0" fillId="0" borderId="0" xfId="0" applyAlignment="1">
      <alignment vertical="center"/>
    </xf>
    <xf numFmtId="165" fontId="0" fillId="0" borderId="0" xfId="0" applyNumberFormat="1" applyAlignment="1">
      <alignment horizontal="center" vertical="center"/>
    </xf>
    <xf numFmtId="164" fontId="0" fillId="0" borderId="0" xfId="0" applyNumberFormat="1" applyAlignment="1">
      <alignment horizontal="center" vertical="center"/>
    </xf>
    <xf numFmtId="0" fontId="0" fillId="0" borderId="0" xfId="0" applyAlignment="1">
      <alignment horizontal="center" vertical="center"/>
    </xf>
    <xf numFmtId="0" fontId="0" fillId="0" borderId="70" xfId="0" applyBorder="1" applyAlignment="1">
      <alignment horizontal="center" vertical="center"/>
    </xf>
    <xf numFmtId="0" fontId="0" fillId="0" borderId="0" xfId="0" applyBorder="1" applyAlignment="1">
      <alignment horizontal="center" vertical="center"/>
    </xf>
    <xf numFmtId="0" fontId="0" fillId="0" borderId="69" xfId="0" applyBorder="1" applyAlignment="1">
      <alignment horizontal="center" vertical="center"/>
    </xf>
    <xf numFmtId="0" fontId="15" fillId="0" borderId="58" xfId="0" applyFont="1" applyBorder="1" applyAlignment="1">
      <alignment wrapText="1"/>
    </xf>
    <xf numFmtId="0" fontId="15" fillId="0" borderId="62" xfId="0" applyFont="1" applyBorder="1" applyAlignment="1">
      <alignment wrapText="1"/>
    </xf>
    <xf numFmtId="0" fontId="15" fillId="0" borderId="61" xfId="0" applyFont="1" applyBorder="1" applyAlignment="1"/>
    <xf numFmtId="0" fontId="1" fillId="0" borderId="0" xfId="0" applyFont="1" applyAlignment="1">
      <alignment horizontal="center"/>
    </xf>
    <xf numFmtId="0" fontId="1" fillId="0" borderId="0" xfId="0" applyFont="1" applyAlignment="1">
      <alignment horizontal="center" vertical="center" wrapText="1"/>
    </xf>
    <xf numFmtId="0" fontId="2" fillId="0" borderId="56" xfId="0" applyFont="1" applyBorder="1" applyAlignment="1">
      <alignment horizontal="center"/>
    </xf>
    <xf numFmtId="0" fontId="1" fillId="0" borderId="0" xfId="0" applyFont="1" applyAlignment="1">
      <alignment horizontal="center" vertical="center"/>
    </xf>
    <xf numFmtId="0" fontId="0" fillId="0" borderId="0" xfId="0" applyFill="1" applyAlignment="1">
      <alignment horizontal="center" vertical="center"/>
    </xf>
    <xf numFmtId="165" fontId="0" fillId="0" borderId="0" xfId="0" applyNumberFormat="1" applyAlignment="1">
      <alignment horizontal="left" vertical="center"/>
    </xf>
    <xf numFmtId="0" fontId="31" fillId="5" borderId="7" xfId="0" applyFont="1" applyFill="1" applyBorder="1" applyAlignment="1">
      <alignment horizontal="center" vertical="center"/>
    </xf>
    <xf numFmtId="0" fontId="32" fillId="8" borderId="7" xfId="0" applyFont="1" applyFill="1" applyBorder="1" applyAlignment="1">
      <alignment horizontal="center" vertical="center"/>
    </xf>
    <xf numFmtId="0" fontId="5" fillId="5" borderId="7" xfId="0" applyFont="1" applyFill="1" applyBorder="1" applyAlignment="1">
      <alignment horizontal="center" vertical="center"/>
    </xf>
    <xf numFmtId="0" fontId="5" fillId="8" borderId="7" xfId="0" applyFont="1" applyFill="1" applyBorder="1" applyAlignment="1">
      <alignment horizontal="center" vertical="center"/>
    </xf>
    <xf numFmtId="0" fontId="1" fillId="0" borderId="0" xfId="0" applyFont="1" applyBorder="1" applyAlignment="1">
      <alignment horizontal="center"/>
    </xf>
    <xf numFmtId="0" fontId="1" fillId="0" borderId="56" xfId="0" applyFont="1" applyBorder="1" applyAlignment="1">
      <alignment horizontal="right" vertical="center"/>
    </xf>
    <xf numFmtId="9" fontId="28" fillId="0" borderId="0" xfId="2" applyFont="1" applyAlignment="1">
      <alignment horizontal="center"/>
    </xf>
    <xf numFmtId="0" fontId="1"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xf numFmtId="0" fontId="6" fillId="0" borderId="0" xfId="0" applyFont="1" applyAlignment="1"/>
    <xf numFmtId="0" fontId="1" fillId="5" borderId="0" xfId="0" applyFont="1" applyFill="1" applyAlignment="1">
      <alignment horizontal="center"/>
    </xf>
    <xf numFmtId="0" fontId="1" fillId="5" borderId="0" xfId="0" applyFont="1" applyFill="1" applyAlignment="1">
      <alignment horizontal="center" vertical="center"/>
    </xf>
    <xf numFmtId="0" fontId="0" fillId="5" borderId="0" xfId="0" applyFill="1" applyAlignment="1">
      <alignment horizontal="center" vertical="center"/>
    </xf>
    <xf numFmtId="0" fontId="0" fillId="5" borderId="0" xfId="0" applyFill="1" applyAlignment="1">
      <alignment vertical="center"/>
    </xf>
    <xf numFmtId="0" fontId="1" fillId="8" borderId="0" xfId="0" applyFont="1" applyFill="1" applyAlignment="1">
      <alignment horizontal="center"/>
    </xf>
    <xf numFmtId="0" fontId="1" fillId="8" borderId="0" xfId="0" applyFont="1" applyFill="1" applyAlignment="1">
      <alignment horizontal="center" vertical="center"/>
    </xf>
    <xf numFmtId="0" fontId="0" fillId="8" borderId="0" xfId="0" applyFill="1" applyAlignment="1">
      <alignment horizontal="center" vertical="center"/>
    </xf>
    <xf numFmtId="0" fontId="0" fillId="8" borderId="0" xfId="0" applyFill="1" applyAlignment="1">
      <alignment vertical="center"/>
    </xf>
    <xf numFmtId="0" fontId="0" fillId="8" borderId="0" xfId="0" applyFill="1"/>
    <xf numFmtId="0" fontId="1" fillId="8" borderId="3" xfId="0" applyFont="1" applyFill="1" applyBorder="1" applyAlignment="1">
      <alignment horizontal="center" vertical="center"/>
    </xf>
    <xf numFmtId="0" fontId="30" fillId="8" borderId="6" xfId="0" applyFont="1" applyFill="1" applyBorder="1" applyAlignment="1">
      <alignment horizontal="center" vertical="center"/>
    </xf>
    <xf numFmtId="0" fontId="27" fillId="0" borderId="0" xfId="0" applyFont="1" applyAlignment="1">
      <alignment vertical="center"/>
    </xf>
    <xf numFmtId="0" fontId="0" fillId="0" borderId="79" xfId="0" applyBorder="1" applyAlignment="1">
      <alignment horizontal="center"/>
    </xf>
    <xf numFmtId="0" fontId="6" fillId="0" borderId="0" xfId="0" applyFont="1" applyAlignment="1">
      <alignment horizontal="center"/>
    </xf>
    <xf numFmtId="0" fontId="1" fillId="5" borderId="2" xfId="0" quotePrefix="1" applyFont="1" applyFill="1" applyBorder="1" applyAlignment="1">
      <alignment horizontal="center" vertical="center"/>
    </xf>
    <xf numFmtId="0" fontId="1" fillId="8" borderId="2" xfId="0" quotePrefix="1" applyFont="1" applyFill="1" applyBorder="1" applyAlignment="1">
      <alignment horizontal="center" vertical="center"/>
    </xf>
    <xf numFmtId="0" fontId="0" fillId="0" borderId="97" xfId="0" applyBorder="1"/>
    <xf numFmtId="43" fontId="0" fillId="11" borderId="0" xfId="1" applyFont="1" applyFill="1"/>
    <xf numFmtId="43" fontId="0" fillId="0" borderId="0" xfId="1" applyFont="1" applyFill="1"/>
    <xf numFmtId="0" fontId="1" fillId="0" borderId="0" xfId="0" applyFont="1" applyFill="1" applyAlignment="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85" xfId="0" applyFont="1" applyBorder="1" applyAlignment="1">
      <alignment horizontal="right" vertical="center"/>
    </xf>
    <xf numFmtId="0" fontId="1" fillId="0" borderId="85" xfId="0" applyFont="1" applyBorder="1" applyAlignment="1" applyProtection="1">
      <alignment vertical="center"/>
      <protection locked="0"/>
    </xf>
    <xf numFmtId="0" fontId="1" fillId="0" borderId="56" xfId="0" applyFont="1" applyBorder="1" applyAlignment="1" applyProtection="1">
      <alignment vertical="center"/>
      <protection locked="0"/>
    </xf>
    <xf numFmtId="0" fontId="0" fillId="4" borderId="69" xfId="0" applyFill="1" applyBorder="1"/>
    <xf numFmtId="0" fontId="1" fillId="8" borderId="71" xfId="0" applyFont="1" applyFill="1" applyBorder="1" applyAlignment="1">
      <alignment horizontal="center" vertical="center"/>
    </xf>
    <xf numFmtId="0" fontId="1" fillId="8" borderId="7" xfId="0" applyFont="1" applyFill="1" applyBorder="1" applyAlignment="1">
      <alignment horizontal="center" vertical="center"/>
    </xf>
    <xf numFmtId="0" fontId="1" fillId="0" borderId="0" xfId="0" applyFont="1" applyAlignment="1">
      <alignment horizontal="center" vertical="center" wrapText="1"/>
    </xf>
    <xf numFmtId="0" fontId="0" fillId="8" borderId="98" xfId="0" applyFill="1" applyBorder="1"/>
    <xf numFmtId="165" fontId="0" fillId="8" borderId="98" xfId="0" applyNumberFormat="1" applyFill="1" applyBorder="1" applyAlignment="1">
      <alignment horizontal="center"/>
    </xf>
    <xf numFmtId="0" fontId="0" fillId="8" borderId="98" xfId="0" applyFill="1" applyBorder="1" applyAlignment="1">
      <alignment horizontal="center"/>
    </xf>
    <xf numFmtId="0" fontId="0" fillId="8" borderId="99" xfId="0" applyFill="1" applyBorder="1"/>
    <xf numFmtId="0" fontId="8" fillId="8" borderId="7" xfId="0" applyFont="1" applyFill="1" applyBorder="1" applyAlignment="1">
      <alignment horizontal="center" vertical="center"/>
    </xf>
    <xf numFmtId="0" fontId="35" fillId="0" borderId="0" xfId="0" applyFont="1"/>
    <xf numFmtId="1" fontId="30" fillId="0" borderId="0" xfId="0" applyNumberFormat="1" applyFont="1" applyAlignment="1">
      <alignment horizontal="center" vertical="center"/>
    </xf>
    <xf numFmtId="0" fontId="1" fillId="6" borderId="2" xfId="0" applyFont="1" applyFill="1" applyBorder="1" applyAlignment="1">
      <alignment horizontal="center" vertical="center"/>
    </xf>
    <xf numFmtId="0" fontId="1" fillId="6" borderId="0" xfId="0" applyFont="1" applyFill="1" applyBorder="1" applyAlignment="1" applyProtection="1">
      <alignment horizontal="center" vertical="center"/>
      <protection locked="0"/>
    </xf>
    <xf numFmtId="0" fontId="1" fillId="6" borderId="0" xfId="0" applyFont="1" applyFill="1" applyBorder="1" applyAlignment="1">
      <alignment horizontal="center" vertical="center"/>
    </xf>
    <xf numFmtId="165" fontId="1" fillId="6" borderId="0" xfId="0" applyNumberFormat="1" applyFont="1" applyFill="1" applyBorder="1" applyAlignment="1">
      <alignment horizontal="center" vertical="center"/>
    </xf>
    <xf numFmtId="0" fontId="1" fillId="6" borderId="0" xfId="0" applyNumberFormat="1" applyFont="1" applyFill="1" applyBorder="1" applyAlignment="1" applyProtection="1">
      <alignment horizontal="center" vertical="center"/>
      <protection locked="0"/>
    </xf>
    <xf numFmtId="164" fontId="1" fillId="6" borderId="0" xfId="0" applyNumberFormat="1" applyFont="1" applyFill="1" applyBorder="1" applyAlignment="1">
      <alignment horizontal="center" vertical="center"/>
    </xf>
    <xf numFmtId="1" fontId="1" fillId="6" borderId="0" xfId="0" applyNumberFormat="1" applyFont="1" applyFill="1" applyBorder="1" applyAlignment="1">
      <alignment horizontal="center" vertical="center"/>
    </xf>
    <xf numFmtId="1" fontId="1" fillId="6" borderId="39" xfId="0" applyNumberFormat="1" applyFont="1" applyFill="1" applyBorder="1" applyAlignment="1">
      <alignment horizontal="center" vertical="center"/>
    </xf>
    <xf numFmtId="0" fontId="6" fillId="0" borderId="57" xfId="0" applyFont="1" applyBorder="1" applyAlignment="1">
      <alignment horizontal="center"/>
    </xf>
    <xf numFmtId="0" fontId="37" fillId="0" borderId="0" xfId="0" applyFont="1"/>
    <xf numFmtId="0" fontId="1" fillId="13" borderId="16" xfId="0" applyFont="1" applyFill="1" applyBorder="1" applyAlignment="1" applyProtection="1">
      <alignment horizontal="center" vertical="center"/>
    </xf>
    <xf numFmtId="0" fontId="1" fillId="13" borderId="18" xfId="0" applyFont="1" applyFill="1" applyBorder="1" applyAlignment="1" applyProtection="1">
      <alignment horizontal="center" vertical="center"/>
    </xf>
    <xf numFmtId="0" fontId="1" fillId="13" borderId="7" xfId="0" applyFont="1" applyFill="1" applyBorder="1" applyAlignment="1" applyProtection="1">
      <alignment horizontal="center" vertical="center"/>
    </xf>
    <xf numFmtId="0" fontId="1" fillId="13" borderId="7" xfId="0" applyFont="1" applyFill="1" applyBorder="1" applyAlignment="1" applyProtection="1">
      <alignment horizontal="center" vertical="center" wrapText="1"/>
    </xf>
    <xf numFmtId="0" fontId="1" fillId="13" borderId="75" xfId="0" applyFont="1" applyFill="1" applyBorder="1" applyAlignment="1" applyProtection="1">
      <alignment horizontal="center" vertical="center"/>
    </xf>
    <xf numFmtId="0" fontId="1" fillId="13" borderId="19" xfId="0" applyFont="1" applyFill="1" applyBorder="1" applyAlignment="1" applyProtection="1">
      <alignment horizontal="center" vertical="center"/>
    </xf>
    <xf numFmtId="0" fontId="1" fillId="12" borderId="20" xfId="0" applyFont="1" applyFill="1" applyBorder="1" applyAlignment="1" applyProtection="1">
      <alignment horizontal="center" vertical="center"/>
    </xf>
    <xf numFmtId="0" fontId="1" fillId="12" borderId="21" xfId="0" applyFont="1" applyFill="1" applyBorder="1" applyAlignment="1" applyProtection="1">
      <alignment horizontal="center" vertical="center"/>
    </xf>
    <xf numFmtId="165" fontId="1" fillId="12" borderId="21" xfId="0" applyNumberFormat="1" applyFont="1" applyFill="1" applyBorder="1" applyAlignment="1" applyProtection="1">
      <alignment horizontal="center" vertical="center"/>
    </xf>
    <xf numFmtId="164" fontId="1" fillId="12" borderId="74" xfId="0" applyNumberFormat="1" applyFont="1" applyFill="1" applyBorder="1" applyAlignment="1" applyProtection="1">
      <alignment horizontal="center" vertical="center"/>
    </xf>
    <xf numFmtId="1" fontId="1" fillId="12" borderId="15" xfId="0" applyNumberFormat="1" applyFont="1" applyFill="1" applyBorder="1" applyAlignment="1" applyProtection="1">
      <alignment horizontal="center" vertical="center"/>
    </xf>
    <xf numFmtId="0" fontId="1" fillId="12" borderId="87" xfId="0" applyFont="1" applyFill="1" applyBorder="1" applyAlignment="1" applyProtection="1">
      <alignment horizontal="center" vertical="center"/>
    </xf>
    <xf numFmtId="0" fontId="1" fillId="12" borderId="86" xfId="0" applyFont="1" applyFill="1" applyBorder="1" applyAlignment="1" applyProtection="1">
      <alignment horizontal="center" vertical="center"/>
    </xf>
    <xf numFmtId="165" fontId="1" fillId="12" borderId="86" xfId="0" applyNumberFormat="1" applyFont="1" applyFill="1" applyBorder="1" applyAlignment="1" applyProtection="1">
      <alignment horizontal="center" vertical="center"/>
    </xf>
    <xf numFmtId="164" fontId="1" fillId="12" borderId="88" xfId="0" applyNumberFormat="1" applyFont="1" applyFill="1" applyBorder="1" applyAlignment="1" applyProtection="1">
      <alignment horizontal="center" vertical="center"/>
    </xf>
    <xf numFmtId="1" fontId="1" fillId="12" borderId="89" xfId="0" applyNumberFormat="1" applyFont="1" applyFill="1" applyBorder="1" applyAlignment="1" applyProtection="1">
      <alignment horizontal="center" vertical="center"/>
    </xf>
    <xf numFmtId="0" fontId="1" fillId="12" borderId="90" xfId="0" applyFont="1" applyFill="1" applyBorder="1" applyAlignment="1" applyProtection="1">
      <alignment horizontal="center" vertical="center"/>
    </xf>
    <xf numFmtId="0" fontId="1" fillId="12" borderId="91" xfId="0" applyFont="1" applyFill="1" applyBorder="1" applyAlignment="1" applyProtection="1">
      <alignment horizontal="center" vertical="center"/>
    </xf>
    <xf numFmtId="165" fontId="1" fillId="13" borderId="12" xfId="0" applyNumberFormat="1" applyFont="1" applyFill="1" applyBorder="1" applyAlignment="1" applyProtection="1">
      <alignment horizontal="center" vertical="center"/>
    </xf>
    <xf numFmtId="164" fontId="1" fillId="13" borderId="13" xfId="0" applyNumberFormat="1" applyFont="1" applyFill="1" applyBorder="1" applyAlignment="1" applyProtection="1">
      <alignment horizontal="center" vertical="center"/>
    </xf>
    <xf numFmtId="0" fontId="0" fillId="13" borderId="4" xfId="0" applyFill="1" applyBorder="1" applyProtection="1"/>
    <xf numFmtId="0" fontId="0" fillId="13" borderId="6" xfId="0" applyFill="1" applyBorder="1" applyProtection="1"/>
    <xf numFmtId="164" fontId="0" fillId="8" borderId="99" xfId="0" applyNumberFormat="1" applyFill="1" applyBorder="1" applyAlignment="1">
      <alignment horizontal="center"/>
    </xf>
    <xf numFmtId="0" fontId="1" fillId="8" borderId="102" xfId="0" applyFont="1" applyFill="1" applyBorder="1" applyAlignment="1">
      <alignment horizontal="center"/>
    </xf>
    <xf numFmtId="164" fontId="0" fillId="8" borderId="102" xfId="0" applyNumberFormat="1" applyFill="1" applyBorder="1" applyAlignment="1">
      <alignment horizontal="center"/>
    </xf>
    <xf numFmtId="0" fontId="0" fillId="8" borderId="102" xfId="0" applyFill="1" applyBorder="1" applyAlignment="1">
      <alignment horizontal="center"/>
    </xf>
    <xf numFmtId="0" fontId="0" fillId="8" borderId="104" xfId="0" applyFill="1" applyBorder="1"/>
    <xf numFmtId="0" fontId="0" fillId="8" borderId="102" xfId="0" applyFont="1" applyFill="1" applyBorder="1" applyAlignment="1"/>
    <xf numFmtId="0" fontId="0" fillId="8" borderId="103" xfId="0" applyFont="1" applyFill="1" applyBorder="1" applyAlignment="1">
      <alignment horizontal="center"/>
    </xf>
    <xf numFmtId="0" fontId="27" fillId="8" borderId="103" xfId="0" applyFont="1" applyFill="1" applyBorder="1" applyAlignment="1"/>
    <xf numFmtId="0" fontId="0" fillId="8" borderId="105" xfId="0" applyFont="1" applyFill="1" applyBorder="1" applyAlignment="1">
      <alignment horizontal="center"/>
    </xf>
    <xf numFmtId="0" fontId="1" fillId="0" borderId="0" xfId="0" applyFont="1" applyAlignment="1">
      <alignment horizontal="center" vertical="center" wrapText="1"/>
    </xf>
    <xf numFmtId="0" fontId="6" fillId="0" borderId="0" xfId="0" applyFont="1" applyAlignment="1">
      <alignment horizontal="center"/>
    </xf>
    <xf numFmtId="0" fontId="1" fillId="0" borderId="0" xfId="0" applyFont="1" applyBorder="1" applyAlignment="1">
      <alignment horizontal="center" vertical="center"/>
    </xf>
    <xf numFmtId="0" fontId="1" fillId="0" borderId="70" xfId="0" applyFont="1" applyBorder="1" applyAlignment="1">
      <alignment horizontal="center"/>
    </xf>
    <xf numFmtId="0" fontId="1" fillId="0" borderId="70" xfId="0" applyFont="1" applyBorder="1" applyAlignment="1">
      <alignment horizontal="center" vertical="center"/>
    </xf>
    <xf numFmtId="0" fontId="1" fillId="0" borderId="0" xfId="0" applyFont="1" applyAlignment="1">
      <alignment horizontal="center" vertical="center" wrapText="1"/>
    </xf>
    <xf numFmtId="0" fontId="6" fillId="0" borderId="47" xfId="0" applyFont="1" applyBorder="1"/>
    <xf numFmtId="0" fontId="30" fillId="0" borderId="33" xfId="0" applyFont="1" applyBorder="1" applyAlignment="1">
      <alignment horizontal="center" vertical="center"/>
    </xf>
    <xf numFmtId="0" fontId="30" fillId="0" borderId="111" xfId="0" applyFont="1" applyBorder="1" applyAlignment="1">
      <alignment horizontal="center" vertical="center"/>
    </xf>
    <xf numFmtId="0" fontId="30" fillId="0" borderId="110" xfId="0" applyFont="1" applyBorder="1" applyAlignment="1">
      <alignment horizontal="center" vertical="center"/>
    </xf>
    <xf numFmtId="0" fontId="1" fillId="0" borderId="114" xfId="0" applyFont="1" applyBorder="1" applyAlignment="1">
      <alignment horizontal="center" vertical="center"/>
    </xf>
    <xf numFmtId="0" fontId="1" fillId="0" borderId="115" xfId="0" applyFont="1" applyBorder="1" applyAlignment="1">
      <alignment horizontal="center" vertical="center"/>
    </xf>
    <xf numFmtId="0" fontId="1" fillId="0" borderId="3" xfId="0" applyFont="1" applyBorder="1" applyAlignment="1">
      <alignment horizontal="center" vertical="center"/>
    </xf>
    <xf numFmtId="0" fontId="0" fillId="0" borderId="32" xfId="0" applyFill="1" applyBorder="1" applyAlignment="1">
      <alignment horizontal="center" vertical="center"/>
    </xf>
    <xf numFmtId="0" fontId="0" fillId="0" borderId="117" xfId="0" applyFill="1" applyBorder="1" applyAlignment="1">
      <alignment horizontal="center" vertical="center"/>
    </xf>
    <xf numFmtId="0" fontId="0" fillId="0" borderId="118" xfId="0" applyFill="1" applyBorder="1" applyAlignment="1">
      <alignment horizontal="center" vertical="center"/>
    </xf>
    <xf numFmtId="0" fontId="1" fillId="0" borderId="6" xfId="0" applyFont="1" applyBorder="1" applyAlignment="1">
      <alignment horizontal="center" vertical="center"/>
    </xf>
    <xf numFmtId="0" fontId="0" fillId="0" borderId="33" xfId="0" applyBorder="1" applyAlignment="1">
      <alignment horizontal="center" vertical="center"/>
    </xf>
    <xf numFmtId="0" fontId="0" fillId="0" borderId="111" xfId="0" applyBorder="1" applyAlignment="1">
      <alignment horizontal="center" vertical="center"/>
    </xf>
    <xf numFmtId="0" fontId="0" fillId="0" borderId="110" xfId="0" applyBorder="1" applyAlignment="1">
      <alignment horizontal="center" vertical="center"/>
    </xf>
    <xf numFmtId="0" fontId="1" fillId="0" borderId="116" xfId="0" applyFont="1" applyBorder="1" applyAlignment="1">
      <alignment horizontal="center" vertical="center"/>
    </xf>
    <xf numFmtId="0" fontId="0" fillId="0" borderId="119" xfId="0" applyFill="1" applyBorder="1" applyAlignment="1">
      <alignment horizontal="center" vertical="center"/>
    </xf>
    <xf numFmtId="0" fontId="0" fillId="0" borderId="119" xfId="0" applyBorder="1" applyAlignment="1">
      <alignment horizontal="center" vertical="center"/>
    </xf>
    <xf numFmtId="0" fontId="0" fillId="0" borderId="120" xfId="0" applyFill="1" applyBorder="1" applyAlignment="1">
      <alignment horizontal="center" vertical="center"/>
    </xf>
    <xf numFmtId="0" fontId="0" fillId="0" borderId="120" xfId="0" applyBorder="1" applyAlignment="1">
      <alignment horizontal="center" vertical="center"/>
    </xf>
    <xf numFmtId="0" fontId="0" fillId="0" borderId="121" xfId="0" applyFill="1" applyBorder="1" applyAlignment="1">
      <alignment horizontal="center" vertical="center"/>
    </xf>
    <xf numFmtId="0" fontId="0" fillId="0" borderId="121" xfId="0" applyBorder="1" applyAlignment="1">
      <alignment horizontal="center" vertical="center"/>
    </xf>
    <xf numFmtId="0" fontId="0" fillId="0" borderId="32" xfId="0" applyBorder="1" applyAlignment="1">
      <alignment vertical="center"/>
    </xf>
    <xf numFmtId="0" fontId="0" fillId="0" borderId="117" xfId="0" applyBorder="1" applyAlignment="1">
      <alignment vertical="center"/>
    </xf>
    <xf numFmtId="0" fontId="0" fillId="0" borderId="118" xfId="0" applyBorder="1" applyAlignment="1">
      <alignment vertical="center"/>
    </xf>
    <xf numFmtId="164" fontId="0" fillId="0" borderId="64" xfId="0" applyNumberFormat="1" applyBorder="1" applyAlignment="1">
      <alignment horizontal="center" vertical="center"/>
    </xf>
    <xf numFmtId="164" fontId="0" fillId="0" borderId="54" xfId="0" applyNumberFormat="1" applyBorder="1" applyAlignment="1">
      <alignment horizontal="center" vertical="center"/>
    </xf>
    <xf numFmtId="164" fontId="0" fillId="0" borderId="124" xfId="0" applyNumberFormat="1" applyBorder="1" applyAlignment="1">
      <alignment horizontal="center" vertical="center"/>
    </xf>
    <xf numFmtId="165" fontId="0" fillId="0" borderId="114" xfId="0" applyNumberFormat="1" applyBorder="1" applyAlignment="1">
      <alignment horizontal="center" vertical="center"/>
    </xf>
    <xf numFmtId="0" fontId="0" fillId="0" borderId="114" xfId="0" applyBorder="1" applyAlignment="1">
      <alignment vertical="center"/>
    </xf>
    <xf numFmtId="165" fontId="0" fillId="0" borderId="115" xfId="0" applyNumberFormat="1" applyBorder="1" applyAlignment="1">
      <alignment horizontal="center" vertical="center"/>
    </xf>
    <xf numFmtId="0" fontId="0" fillId="0" borderId="115" xfId="0" applyBorder="1" applyAlignment="1">
      <alignment vertical="center"/>
    </xf>
    <xf numFmtId="165" fontId="0" fillId="0" borderId="113" xfId="0" applyNumberFormat="1" applyBorder="1" applyAlignment="1">
      <alignment horizontal="center" vertical="center"/>
    </xf>
    <xf numFmtId="0" fontId="0" fillId="0" borderId="113" xfId="0" applyBorder="1" applyAlignment="1">
      <alignment vertical="center"/>
    </xf>
    <xf numFmtId="0" fontId="1" fillId="0" borderId="113" xfId="0" applyFont="1" applyBorder="1" applyAlignment="1">
      <alignment horizontal="center" vertical="center"/>
    </xf>
    <xf numFmtId="0" fontId="0" fillId="0" borderId="69" xfId="0" applyFill="1" applyBorder="1"/>
    <xf numFmtId="0" fontId="0" fillId="0" borderId="0" xfId="0" applyFill="1" applyBorder="1"/>
    <xf numFmtId="0" fontId="0" fillId="0" borderId="125" xfId="0" applyBorder="1" applyAlignment="1">
      <alignment vertical="center"/>
    </xf>
    <xf numFmtId="165" fontId="0" fillId="0" borderId="126" xfId="0" applyNumberFormat="1" applyBorder="1" applyAlignment="1">
      <alignment horizontal="center" vertical="center"/>
    </xf>
    <xf numFmtId="0" fontId="0" fillId="0" borderId="126" xfId="0" applyBorder="1" applyAlignment="1">
      <alignment vertical="center"/>
    </xf>
    <xf numFmtId="164" fontId="0" fillId="0" borderId="58" xfId="0" applyNumberFormat="1" applyBorder="1" applyAlignment="1">
      <alignment horizontal="center" vertical="center"/>
    </xf>
    <xf numFmtId="0" fontId="0" fillId="0" borderId="125" xfId="0" applyFill="1" applyBorder="1" applyAlignment="1">
      <alignment horizontal="center" vertical="center"/>
    </xf>
    <xf numFmtId="0" fontId="0" fillId="0" borderId="127" xfId="0" applyFill="1" applyBorder="1" applyAlignment="1">
      <alignment horizontal="center" vertical="center"/>
    </xf>
    <xf numFmtId="0" fontId="0" fillId="0" borderId="127" xfId="0" applyBorder="1" applyAlignment="1">
      <alignment horizontal="center" vertical="center"/>
    </xf>
    <xf numFmtId="0" fontId="0" fillId="0" borderId="128" xfId="0" applyBorder="1" applyAlignment="1">
      <alignment horizontal="center" vertical="center"/>
    </xf>
    <xf numFmtId="0" fontId="1" fillId="0" borderId="126" xfId="0" applyFont="1" applyBorder="1" applyAlignment="1">
      <alignment horizontal="center" vertical="center"/>
    </xf>
    <xf numFmtId="0" fontId="30" fillId="0" borderId="128" xfId="0" applyFont="1" applyBorder="1" applyAlignment="1">
      <alignment horizontal="center" vertical="center"/>
    </xf>
    <xf numFmtId="0" fontId="2" fillId="0" borderId="0" xfId="0" applyFont="1" applyBorder="1" applyAlignment="1">
      <alignment horizontal="center"/>
    </xf>
    <xf numFmtId="0" fontId="6" fillId="0" borderId="0" xfId="0" applyFont="1" applyBorder="1" applyAlignment="1">
      <alignment horizontal="center"/>
    </xf>
    <xf numFmtId="0" fontId="30" fillId="0" borderId="0" xfId="0" applyFont="1" applyBorder="1" applyAlignment="1">
      <alignment horizontal="center" vertical="center" wrapText="1"/>
    </xf>
    <xf numFmtId="0" fontId="30" fillId="0" borderId="0" xfId="0" applyFont="1" applyBorder="1" applyAlignment="1">
      <alignment horizontal="center" vertical="center"/>
    </xf>
    <xf numFmtId="9" fontId="8" fillId="0" borderId="33" xfId="2" applyFont="1" applyBorder="1" applyAlignment="1">
      <alignment horizontal="center" vertical="center"/>
    </xf>
    <xf numFmtId="9" fontId="8" fillId="0" borderId="111" xfId="2" applyFont="1" applyBorder="1" applyAlignment="1">
      <alignment horizontal="center" vertical="center"/>
    </xf>
    <xf numFmtId="9" fontId="8" fillId="0" borderId="128" xfId="2" applyFont="1" applyBorder="1" applyAlignment="1">
      <alignment horizontal="center" vertical="center"/>
    </xf>
    <xf numFmtId="9" fontId="8" fillId="0" borderId="110" xfId="2" applyFont="1" applyBorder="1" applyAlignment="1">
      <alignment horizontal="center" vertical="center"/>
    </xf>
    <xf numFmtId="0" fontId="0" fillId="4" borderId="0" xfId="0" applyFill="1" applyBorder="1"/>
    <xf numFmtId="0" fontId="8" fillId="5" borderId="7" xfId="0" applyFont="1" applyFill="1" applyBorder="1" applyAlignment="1">
      <alignment horizontal="center" vertical="center"/>
    </xf>
    <xf numFmtId="0" fontId="8" fillId="8" borderId="71" xfId="0" applyFont="1" applyFill="1" applyBorder="1" applyAlignment="1">
      <alignment horizontal="center" vertical="center"/>
    </xf>
    <xf numFmtId="0" fontId="0" fillId="8" borderId="129" xfId="0" applyFill="1" applyBorder="1"/>
    <xf numFmtId="0" fontId="0" fillId="8" borderId="130" xfId="0" applyFill="1" applyBorder="1"/>
    <xf numFmtId="165" fontId="0" fillId="8" borderId="130" xfId="0" applyNumberFormat="1" applyFill="1" applyBorder="1" applyAlignment="1">
      <alignment horizontal="center"/>
    </xf>
    <xf numFmtId="0" fontId="0" fillId="8" borderId="130" xfId="0" applyFill="1" applyBorder="1" applyAlignment="1">
      <alignment horizontal="center"/>
    </xf>
    <xf numFmtId="164" fontId="0" fillId="8" borderId="131" xfId="0" applyNumberFormat="1" applyFill="1" applyBorder="1" applyAlignment="1">
      <alignment horizontal="center"/>
    </xf>
    <xf numFmtId="0" fontId="0" fillId="8" borderId="132" xfId="0" applyFill="1" applyBorder="1"/>
    <xf numFmtId="0" fontId="0" fillId="8" borderId="133" xfId="0" applyFill="1" applyBorder="1"/>
    <xf numFmtId="0" fontId="2" fillId="0" borderId="62" xfId="0" applyFont="1" applyBorder="1"/>
    <xf numFmtId="0" fontId="14" fillId="6" borderId="2" xfId="0" applyFont="1" applyFill="1" applyBorder="1" applyAlignment="1">
      <alignment vertical="top"/>
    </xf>
    <xf numFmtId="0" fontId="14" fillId="6" borderId="0" xfId="0" applyFont="1" applyFill="1" applyBorder="1" applyAlignment="1">
      <alignment vertical="top"/>
    </xf>
    <xf numFmtId="0" fontId="14" fillId="6" borderId="3" xfId="0" applyFont="1" applyFill="1" applyBorder="1" applyAlignment="1">
      <alignment vertical="top"/>
    </xf>
    <xf numFmtId="0" fontId="14" fillId="6" borderId="4" xfId="0" applyFont="1" applyFill="1" applyBorder="1" applyAlignment="1">
      <alignment vertical="top"/>
    </xf>
    <xf numFmtId="0" fontId="1" fillId="0" borderId="61" xfId="0" applyFont="1" applyBorder="1" applyAlignment="1">
      <alignment horizontal="right" vertical="center"/>
    </xf>
    <xf numFmtId="0" fontId="1" fillId="0" borderId="0" xfId="0" applyFont="1" applyFill="1" applyAlignment="1">
      <alignment horizontal="center" vertical="center"/>
    </xf>
    <xf numFmtId="0" fontId="1" fillId="0" borderId="0" xfId="0" applyFont="1" applyFill="1" applyAlignment="1">
      <alignment horizontal="center"/>
    </xf>
    <xf numFmtId="0" fontId="1" fillId="15" borderId="2" xfId="0" applyFont="1" applyFill="1" applyBorder="1" applyAlignment="1">
      <alignment horizontal="center" vertical="center"/>
    </xf>
    <xf numFmtId="0" fontId="1" fillId="15" borderId="0" xfId="0" applyFont="1" applyFill="1" applyBorder="1" applyAlignment="1">
      <alignment horizontal="center" vertical="center"/>
    </xf>
    <xf numFmtId="0" fontId="1" fillId="15" borderId="0" xfId="0" applyFont="1" applyFill="1" applyBorder="1" applyAlignment="1" applyProtection="1">
      <alignment horizontal="left" vertical="center"/>
    </xf>
    <xf numFmtId="0" fontId="14" fillId="15" borderId="3" xfId="0" applyFont="1" applyFill="1" applyBorder="1" applyAlignment="1">
      <alignment vertical="top"/>
    </xf>
    <xf numFmtId="0" fontId="14" fillId="15" borderId="4" xfId="0" applyFont="1" applyFill="1" applyBorder="1" applyAlignment="1">
      <alignment vertical="top"/>
    </xf>
    <xf numFmtId="0" fontId="1" fillId="15" borderId="134" xfId="0" applyFont="1" applyFill="1" applyBorder="1" applyAlignment="1">
      <alignment horizontal="center" vertical="center"/>
    </xf>
    <xf numFmtId="0" fontId="14" fillId="15" borderId="6" xfId="0" applyFont="1" applyFill="1" applyBorder="1" applyAlignment="1">
      <alignment vertical="top"/>
    </xf>
    <xf numFmtId="0" fontId="0" fillId="8" borderId="135" xfId="0" applyFill="1" applyBorder="1"/>
    <xf numFmtId="164" fontId="0" fillId="8" borderId="136" xfId="0" applyNumberFormat="1" applyFill="1" applyBorder="1" applyAlignment="1">
      <alignment horizontal="center"/>
    </xf>
    <xf numFmtId="0" fontId="0" fillId="8" borderId="137" xfId="0" applyFill="1" applyBorder="1"/>
    <xf numFmtId="0" fontId="18" fillId="9" borderId="1" xfId="0" applyFont="1" applyFill="1" applyBorder="1" applyAlignment="1">
      <alignment horizontal="center" vertical="center"/>
    </xf>
    <xf numFmtId="0" fontId="18" fillId="9" borderId="38" xfId="0" applyFont="1" applyFill="1" applyBorder="1" applyAlignment="1">
      <alignment horizontal="center" vertical="center"/>
    </xf>
    <xf numFmtId="0" fontId="18" fillId="9" borderId="5" xfId="0" applyFont="1" applyFill="1" applyBorder="1" applyAlignment="1">
      <alignment horizontal="center" vertical="center"/>
    </xf>
    <xf numFmtId="0" fontId="18" fillId="9" borderId="2" xfId="0" applyFont="1" applyFill="1" applyBorder="1" applyAlignment="1">
      <alignment horizontal="center" vertical="center"/>
    </xf>
    <xf numFmtId="0" fontId="18" fillId="9" borderId="0" xfId="0" applyFont="1" applyFill="1" applyBorder="1" applyAlignment="1">
      <alignment horizontal="center" vertical="center"/>
    </xf>
    <xf numFmtId="0" fontId="18" fillId="9" borderId="39" xfId="0" applyFont="1" applyFill="1" applyBorder="1" applyAlignment="1">
      <alignment horizontal="center" vertical="center"/>
    </xf>
    <xf numFmtId="0" fontId="18" fillId="9" borderId="3" xfId="0" applyFont="1" applyFill="1" applyBorder="1" applyAlignment="1">
      <alignment horizontal="center" vertical="center"/>
    </xf>
    <xf numFmtId="0" fontId="18" fillId="9" borderId="4" xfId="0" applyFont="1" applyFill="1" applyBorder="1" applyAlignment="1">
      <alignment horizontal="center" vertical="center"/>
    </xf>
    <xf numFmtId="0" fontId="18" fillId="9" borderId="6" xfId="0" applyFont="1" applyFill="1" applyBorder="1" applyAlignment="1">
      <alignment horizontal="center" vertical="center"/>
    </xf>
    <xf numFmtId="0" fontId="19" fillId="0" borderId="0" xfId="0" applyFont="1" applyBorder="1" applyAlignment="1">
      <alignment horizontal="center" vertical="center" wrapText="1"/>
    </xf>
    <xf numFmtId="0" fontId="19" fillId="0" borderId="0" xfId="0" applyFont="1" applyBorder="1" applyAlignment="1">
      <alignment horizontal="left" wrapText="1"/>
    </xf>
    <xf numFmtId="0" fontId="1" fillId="7" borderId="20" xfId="0" applyFont="1" applyFill="1" applyBorder="1" applyAlignment="1">
      <alignment horizontal="center" vertical="center"/>
    </xf>
    <xf numFmtId="0" fontId="1" fillId="7" borderId="17" xfId="0" applyFont="1" applyFill="1" applyBorder="1" applyAlignment="1">
      <alignment horizontal="center" vertical="center"/>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1" fillId="0" borderId="40" xfId="0" applyFont="1" applyBorder="1" applyAlignment="1" applyProtection="1">
      <alignment horizontal="left" vertical="center" wrapText="1"/>
      <protection locked="0"/>
    </xf>
    <xf numFmtId="0" fontId="1" fillId="0" borderId="41" xfId="0" applyFont="1" applyBorder="1" applyAlignment="1" applyProtection="1">
      <alignment horizontal="left" vertical="center" wrapText="1"/>
      <protection locked="0"/>
    </xf>
    <xf numFmtId="0" fontId="1" fillId="0" borderId="42" xfId="0" applyFont="1" applyBorder="1" applyAlignment="1" applyProtection="1">
      <alignment horizontal="left" vertical="center" wrapText="1"/>
      <protection locked="0"/>
    </xf>
    <xf numFmtId="0" fontId="17" fillId="8" borderId="1" xfId="0" applyFont="1" applyFill="1" applyBorder="1" applyAlignment="1">
      <alignment horizontal="center" vertical="center"/>
    </xf>
    <xf numFmtId="0" fontId="17" fillId="8" borderId="38" xfId="0" applyFont="1" applyFill="1" applyBorder="1" applyAlignment="1">
      <alignment horizontal="center" vertical="center"/>
    </xf>
    <xf numFmtId="0" fontId="17" fillId="8" borderId="5" xfId="0" applyFont="1" applyFill="1" applyBorder="1" applyAlignment="1">
      <alignment horizontal="center" vertical="center"/>
    </xf>
    <xf numFmtId="0" fontId="17" fillId="8" borderId="43" xfId="0" applyFont="1" applyFill="1" applyBorder="1" applyAlignment="1">
      <alignment horizontal="center" vertical="center"/>
    </xf>
    <xf numFmtId="0" fontId="17" fillId="8" borderId="44" xfId="0" applyFont="1" applyFill="1" applyBorder="1" applyAlignment="1">
      <alignment horizontal="center" vertical="center"/>
    </xf>
    <xf numFmtId="0" fontId="17" fillId="8" borderId="45" xfId="0" applyFont="1" applyFill="1" applyBorder="1" applyAlignment="1">
      <alignment horizontal="center" vertical="center"/>
    </xf>
    <xf numFmtId="0" fontId="17" fillId="0" borderId="1" xfId="0" applyFont="1" applyBorder="1" applyAlignment="1">
      <alignment horizontal="center" wrapText="1"/>
    </xf>
    <xf numFmtId="0" fontId="17" fillId="0" borderId="38" xfId="0" applyFont="1" applyBorder="1" applyAlignment="1">
      <alignment horizontal="center" wrapText="1"/>
    </xf>
    <xf numFmtId="0" fontId="17" fillId="0" borderId="5" xfId="0" applyFont="1" applyBorder="1" applyAlignment="1">
      <alignment horizontal="center" wrapText="1"/>
    </xf>
    <xf numFmtId="0" fontId="1" fillId="6" borderId="16" xfId="0" applyFont="1" applyFill="1" applyBorder="1" applyAlignment="1">
      <alignment horizontal="center" vertical="center"/>
    </xf>
    <xf numFmtId="0" fontId="1" fillId="6" borderId="17" xfId="0" applyFont="1" applyFill="1" applyBorder="1" applyAlignment="1">
      <alignment horizontal="center" vertical="center"/>
    </xf>
    <xf numFmtId="0" fontId="1" fillId="6" borderId="18" xfId="0" applyFont="1" applyFill="1" applyBorder="1" applyAlignment="1">
      <alignment horizontal="center" vertical="center"/>
    </xf>
    <xf numFmtId="0" fontId="1" fillId="6" borderId="10" xfId="0" applyFont="1" applyFill="1" applyBorder="1" applyAlignment="1">
      <alignment horizontal="center" vertical="center"/>
    </xf>
    <xf numFmtId="0" fontId="1" fillId="6" borderId="19" xfId="0" applyFont="1" applyFill="1" applyBorder="1" applyAlignment="1">
      <alignment horizontal="center" vertical="center"/>
    </xf>
    <xf numFmtId="0" fontId="1" fillId="6" borderId="14" xfId="0" applyFont="1" applyFill="1" applyBorder="1" applyAlignment="1">
      <alignment horizontal="center" vertical="center"/>
    </xf>
    <xf numFmtId="0" fontId="1" fillId="7" borderId="22" xfId="0" applyFont="1" applyFill="1" applyBorder="1" applyAlignment="1">
      <alignment horizontal="center" vertical="center"/>
    </xf>
    <xf numFmtId="0" fontId="1" fillId="7" borderId="21" xfId="0" applyFont="1" applyFill="1" applyBorder="1" applyAlignment="1" applyProtection="1">
      <alignment horizontal="center" vertical="center"/>
      <protection locked="0"/>
    </xf>
    <xf numFmtId="0" fontId="1" fillId="7" borderId="7" xfId="0" applyFont="1" applyFill="1" applyBorder="1" applyAlignment="1" applyProtection="1">
      <alignment horizontal="center" vertical="center"/>
      <protection locked="0"/>
    </xf>
    <xf numFmtId="0" fontId="1" fillId="7" borderId="21" xfId="0" applyFont="1" applyFill="1" applyBorder="1" applyAlignment="1">
      <alignment horizontal="center" vertical="center"/>
    </xf>
    <xf numFmtId="0" fontId="1" fillId="7" borderId="7" xfId="0" applyFont="1" applyFill="1" applyBorder="1" applyAlignment="1">
      <alignment horizontal="center" vertical="center"/>
    </xf>
    <xf numFmtId="165" fontId="1" fillId="7" borderId="21" xfId="0" applyNumberFormat="1" applyFont="1" applyFill="1" applyBorder="1" applyAlignment="1">
      <alignment horizontal="center" vertical="center"/>
    </xf>
    <xf numFmtId="165" fontId="1" fillId="7" borderId="7" xfId="0" applyNumberFormat="1" applyFont="1" applyFill="1" applyBorder="1" applyAlignment="1">
      <alignment horizontal="center" vertical="center"/>
    </xf>
    <xf numFmtId="0" fontId="15" fillId="0" borderId="51" xfId="0" applyFont="1" applyBorder="1" applyAlignment="1">
      <alignment horizontal="left" vertical="top" wrapText="1"/>
    </xf>
    <xf numFmtId="0" fontId="15" fillId="0" borderId="66" xfId="0" applyFont="1" applyBorder="1" applyAlignment="1">
      <alignment horizontal="left" vertical="top" wrapText="1"/>
    </xf>
    <xf numFmtId="164" fontId="1" fillId="7" borderId="15" xfId="0" applyNumberFormat="1" applyFont="1" applyFill="1" applyBorder="1" applyAlignment="1">
      <alignment horizontal="center" vertical="center"/>
    </xf>
    <xf numFmtId="164" fontId="1" fillId="7" borderId="23" xfId="0" applyNumberFormat="1" applyFont="1" applyFill="1" applyBorder="1" applyAlignment="1">
      <alignment horizontal="center" vertical="center"/>
    </xf>
    <xf numFmtId="0" fontId="1" fillId="7" borderId="10" xfId="0" applyFont="1" applyFill="1" applyBorder="1" applyAlignment="1" applyProtection="1">
      <alignment horizontal="center" vertical="center"/>
      <protection locked="0"/>
    </xf>
    <xf numFmtId="0" fontId="1" fillId="7" borderId="10" xfId="0" applyFont="1" applyFill="1" applyBorder="1" applyAlignment="1">
      <alignment horizontal="center" vertical="center"/>
    </xf>
    <xf numFmtId="165" fontId="1" fillId="7" borderId="10" xfId="0" applyNumberFormat="1" applyFont="1" applyFill="1" applyBorder="1" applyAlignment="1">
      <alignment horizontal="center" vertical="center"/>
    </xf>
    <xf numFmtId="165" fontId="1" fillId="7" borderId="21" xfId="0" applyNumberFormat="1" applyFont="1" applyFill="1" applyBorder="1" applyAlignment="1" applyProtection="1">
      <alignment horizontal="center" vertical="center"/>
      <protection locked="0"/>
    </xf>
    <xf numFmtId="165" fontId="1" fillId="7" borderId="10" xfId="0" applyNumberFormat="1" applyFont="1" applyFill="1" applyBorder="1" applyAlignment="1" applyProtection="1">
      <alignment horizontal="center" vertical="center"/>
      <protection locked="0"/>
    </xf>
    <xf numFmtId="164" fontId="1" fillId="7" borderId="14" xfId="0" applyNumberFormat="1" applyFont="1" applyFill="1" applyBorder="1" applyAlignment="1">
      <alignment horizontal="center" vertical="center"/>
    </xf>
    <xf numFmtId="0" fontId="1" fillId="7" borderId="24" xfId="0" applyFont="1" applyFill="1" applyBorder="1" applyAlignment="1">
      <alignment horizontal="center" vertical="center"/>
    </xf>
    <xf numFmtId="0" fontId="1" fillId="7" borderId="9" xfId="0" applyFont="1" applyFill="1" applyBorder="1" applyAlignment="1">
      <alignment horizontal="center" vertical="center"/>
    </xf>
    <xf numFmtId="0" fontId="6" fillId="8" borderId="26" xfId="0" applyFont="1" applyFill="1" applyBorder="1" applyAlignment="1">
      <alignment horizontal="center" wrapText="1"/>
    </xf>
    <xf numFmtId="0" fontId="6" fillId="8" borderId="28" xfId="0" applyFont="1" applyFill="1" applyBorder="1" applyAlignment="1">
      <alignment horizontal="center" wrapText="1"/>
    </xf>
    <xf numFmtId="0" fontId="1" fillId="6" borderId="18"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7" borderId="25" xfId="0" applyFont="1" applyFill="1" applyBorder="1" applyAlignment="1">
      <alignment horizontal="center" vertical="center"/>
    </xf>
    <xf numFmtId="0" fontId="1" fillId="7" borderId="11" xfId="0" applyFont="1" applyFill="1" applyBorder="1" applyAlignment="1">
      <alignment horizontal="center" vertical="center"/>
    </xf>
    <xf numFmtId="0" fontId="6" fillId="8" borderId="102" xfId="0" applyFont="1" applyFill="1" applyBorder="1" applyAlignment="1">
      <alignment horizontal="center" wrapText="1"/>
    </xf>
    <xf numFmtId="0" fontId="6" fillId="8" borderId="103" xfId="0" applyFont="1" applyFill="1" applyBorder="1" applyAlignment="1">
      <alignment horizontal="center" wrapText="1"/>
    </xf>
    <xf numFmtId="0" fontId="6" fillId="8" borderId="104" xfId="0" applyFont="1" applyFill="1" applyBorder="1" applyAlignment="1">
      <alignment horizontal="center" wrapText="1"/>
    </xf>
    <xf numFmtId="0" fontId="11" fillId="0" borderId="1" xfId="0" applyFont="1" applyBorder="1" applyAlignment="1">
      <alignment horizontal="left" vertical="top" wrapText="1"/>
    </xf>
    <xf numFmtId="0" fontId="11" fillId="0" borderId="38" xfId="0" applyFont="1" applyBorder="1" applyAlignment="1">
      <alignment horizontal="left" vertical="top" wrapText="1"/>
    </xf>
    <xf numFmtId="0" fontId="11" fillId="0" borderId="5" xfId="0" applyFont="1" applyBorder="1" applyAlignment="1">
      <alignment horizontal="left" vertical="top" wrapText="1"/>
    </xf>
    <xf numFmtId="0" fontId="11" fillId="0" borderId="2" xfId="0" applyFont="1" applyBorder="1" applyAlignment="1">
      <alignment horizontal="left" vertical="top" wrapText="1"/>
    </xf>
    <xf numFmtId="0" fontId="11" fillId="0" borderId="0" xfId="0" applyFont="1" applyBorder="1" applyAlignment="1">
      <alignment horizontal="left" vertical="top" wrapText="1"/>
    </xf>
    <xf numFmtId="0" fontId="11" fillId="0" borderId="39"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1" fillId="0" borderId="6" xfId="0" applyFont="1" applyBorder="1" applyAlignment="1">
      <alignment horizontal="left" vertical="top" wrapText="1"/>
    </xf>
    <xf numFmtId="164" fontId="1" fillId="6" borderId="23" xfId="0" applyNumberFormat="1" applyFont="1" applyFill="1" applyBorder="1" applyAlignment="1">
      <alignment horizontal="center" vertical="center"/>
    </xf>
    <xf numFmtId="164" fontId="1" fillId="6" borderId="14" xfId="0" applyNumberFormat="1" applyFont="1" applyFill="1" applyBorder="1" applyAlignment="1">
      <alignment horizontal="center" vertical="center"/>
    </xf>
    <xf numFmtId="164" fontId="3" fillId="6" borderId="15" xfId="0" applyNumberFormat="1" applyFont="1" applyFill="1" applyBorder="1" applyAlignment="1">
      <alignment horizontal="center" vertical="center"/>
    </xf>
    <xf numFmtId="164" fontId="3" fillId="6" borderId="14" xfId="0" applyNumberFormat="1" applyFont="1" applyFill="1" applyBorder="1" applyAlignment="1">
      <alignment horizontal="center" vertical="center"/>
    </xf>
    <xf numFmtId="164" fontId="5" fillId="6" borderId="15" xfId="0" applyNumberFormat="1" applyFont="1" applyFill="1" applyBorder="1" applyAlignment="1">
      <alignment horizontal="center" vertical="center"/>
    </xf>
    <xf numFmtId="164" fontId="5" fillId="6" borderId="14" xfId="0" applyNumberFormat="1" applyFont="1" applyFill="1" applyBorder="1" applyAlignment="1">
      <alignment horizontal="center" vertical="center"/>
    </xf>
    <xf numFmtId="0" fontId="14" fillId="6" borderId="24" xfId="0" applyFont="1" applyFill="1" applyBorder="1" applyAlignment="1">
      <alignment horizontal="left" vertical="top" wrapText="1"/>
    </xf>
    <xf numFmtId="0" fontId="14" fillId="6" borderId="8" xfId="0" applyFont="1" applyFill="1" applyBorder="1" applyAlignment="1">
      <alignment horizontal="left" vertical="top" wrapText="1"/>
    </xf>
    <xf numFmtId="0" fontId="14" fillId="6" borderId="2" xfId="0" applyFont="1" applyFill="1" applyBorder="1" applyAlignment="1">
      <alignment horizontal="left" vertical="top" wrapText="1"/>
    </xf>
    <xf numFmtId="0" fontId="14" fillId="6" borderId="0" xfId="0" applyFont="1" applyFill="1" applyBorder="1" applyAlignment="1">
      <alignment horizontal="left" vertical="top" wrapText="1"/>
    </xf>
    <xf numFmtId="0" fontId="14" fillId="6" borderId="3" xfId="0" applyFont="1" applyFill="1" applyBorder="1" applyAlignment="1">
      <alignment horizontal="left" vertical="top" wrapText="1"/>
    </xf>
    <xf numFmtId="0" fontId="14" fillId="6" borderId="4" xfId="0" applyFont="1" applyFill="1" applyBorder="1" applyAlignment="1">
      <alignment horizontal="left" vertical="top" wrapText="1"/>
    </xf>
    <xf numFmtId="0" fontId="1" fillId="6" borderId="7" xfId="0" applyFont="1" applyFill="1" applyBorder="1" applyAlignment="1">
      <alignment horizontal="center" vertical="center"/>
    </xf>
    <xf numFmtId="0" fontId="3" fillId="6" borderId="21" xfId="0" applyFont="1" applyFill="1" applyBorder="1" applyAlignment="1">
      <alignment horizontal="center" vertical="center"/>
    </xf>
    <xf numFmtId="0" fontId="3" fillId="6" borderId="10" xfId="0" applyFont="1" applyFill="1" applyBorder="1" applyAlignment="1">
      <alignment horizontal="center" vertical="center"/>
    </xf>
    <xf numFmtId="0" fontId="5" fillId="6" borderId="21" xfId="0" applyFont="1" applyFill="1" applyBorder="1" applyAlignment="1">
      <alignment horizontal="center" vertical="center"/>
    </xf>
    <xf numFmtId="0" fontId="5" fillId="6" borderId="10" xfId="0" applyFont="1" applyFill="1" applyBorder="1" applyAlignment="1">
      <alignment horizontal="center" vertical="center"/>
    </xf>
    <xf numFmtId="0" fontId="15" fillId="0" borderId="51" xfId="0" applyFont="1" applyBorder="1" applyAlignment="1">
      <alignment horizontal="left" wrapText="1"/>
    </xf>
    <xf numFmtId="0" fontId="15" fillId="0" borderId="66" xfId="0" applyFont="1" applyBorder="1" applyAlignment="1">
      <alignment horizontal="left" wrapText="1"/>
    </xf>
    <xf numFmtId="1" fontId="1" fillId="7" borderId="15" xfId="0" applyNumberFormat="1" applyFont="1" applyFill="1" applyBorder="1" applyAlignment="1" applyProtection="1">
      <alignment horizontal="center" vertical="center"/>
    </xf>
    <xf numFmtId="1" fontId="1" fillId="7" borderId="95" xfId="0" applyNumberFormat="1" applyFont="1" applyFill="1" applyBorder="1" applyAlignment="1" applyProtection="1">
      <alignment horizontal="center" vertical="center"/>
    </xf>
    <xf numFmtId="164" fontId="1" fillId="7" borderId="21" xfId="0" applyNumberFormat="1" applyFont="1" applyFill="1" applyBorder="1" applyAlignment="1" applyProtection="1">
      <alignment horizontal="center" vertical="center"/>
    </xf>
    <xf numFmtId="164" fontId="1" fillId="7" borderId="71" xfId="0" applyNumberFormat="1" applyFont="1" applyFill="1" applyBorder="1" applyAlignment="1" applyProtection="1">
      <alignment horizontal="center" vertical="center"/>
    </xf>
    <xf numFmtId="0" fontId="1" fillId="5" borderId="72" xfId="0" applyFont="1" applyFill="1" applyBorder="1" applyAlignment="1">
      <alignment horizontal="center" vertical="center"/>
    </xf>
    <xf numFmtId="0" fontId="1" fillId="5" borderId="73" xfId="0" applyFont="1" applyFill="1" applyBorder="1" applyAlignment="1">
      <alignment horizontal="center" vertical="center"/>
    </xf>
    <xf numFmtId="164" fontId="1" fillId="8" borderId="74" xfId="0" applyNumberFormat="1" applyFont="1" applyFill="1" applyBorder="1" applyAlignment="1" applyProtection="1">
      <alignment horizontal="center" vertical="center"/>
    </xf>
    <xf numFmtId="164" fontId="1" fillId="8" borderId="73" xfId="0" applyNumberFormat="1" applyFont="1" applyFill="1" applyBorder="1" applyAlignment="1" applyProtection="1">
      <alignment horizontal="center" vertical="center"/>
    </xf>
    <xf numFmtId="0" fontId="1" fillId="8" borderId="74" xfId="0" applyNumberFormat="1" applyFont="1" applyFill="1" applyBorder="1" applyAlignment="1" applyProtection="1">
      <alignment horizontal="center" vertical="center"/>
    </xf>
    <xf numFmtId="0" fontId="1" fillId="8" borderId="73" xfId="0" applyNumberFormat="1" applyFont="1" applyFill="1" applyBorder="1" applyAlignment="1" applyProtection="1">
      <alignment horizontal="center" vertical="center"/>
    </xf>
    <xf numFmtId="0" fontId="1" fillId="8" borderId="75" xfId="0" applyNumberFormat="1" applyFont="1" applyFill="1" applyBorder="1" applyAlignment="1" applyProtection="1">
      <alignment horizontal="center" vertical="center"/>
    </xf>
    <xf numFmtId="164" fontId="1" fillId="7" borderId="74" xfId="0" applyNumberFormat="1" applyFont="1" applyFill="1" applyBorder="1" applyAlignment="1" applyProtection="1">
      <alignment horizontal="center" vertical="center"/>
    </xf>
    <xf numFmtId="164" fontId="1" fillId="7" borderId="75" xfId="0" applyNumberFormat="1" applyFont="1" applyFill="1" applyBorder="1" applyAlignment="1" applyProtection="1">
      <alignment horizontal="center" vertical="center"/>
    </xf>
    <xf numFmtId="1" fontId="1" fillId="7" borderId="23" xfId="0" applyNumberFormat="1" applyFont="1" applyFill="1" applyBorder="1" applyAlignment="1" applyProtection="1">
      <alignment horizontal="center" vertical="center"/>
    </xf>
    <xf numFmtId="164" fontId="1" fillId="7" borderId="73" xfId="0" applyNumberFormat="1" applyFont="1" applyFill="1" applyBorder="1" applyAlignment="1" applyProtection="1">
      <alignment horizontal="center" vertical="center"/>
    </xf>
    <xf numFmtId="1" fontId="1" fillId="7" borderId="14" xfId="0" applyNumberFormat="1" applyFont="1" applyFill="1" applyBorder="1" applyAlignment="1" applyProtection="1">
      <alignment horizontal="center" vertical="center"/>
    </xf>
    <xf numFmtId="0" fontId="1" fillId="0" borderId="20" xfId="0" applyFont="1" applyFill="1" applyBorder="1" applyAlignment="1">
      <alignment horizontal="center" vertical="center"/>
    </xf>
    <xf numFmtId="0" fontId="1" fillId="0" borderId="96" xfId="0" applyFont="1" applyFill="1" applyBorder="1" applyAlignment="1">
      <alignment horizontal="center" vertical="center"/>
    </xf>
    <xf numFmtId="0" fontId="1" fillId="8" borderId="21" xfId="0" applyFont="1" applyFill="1" applyBorder="1" applyAlignment="1" applyProtection="1">
      <alignment horizontal="center" vertical="center"/>
      <protection locked="0"/>
    </xf>
    <xf numFmtId="0" fontId="1" fillId="8" borderId="71" xfId="0" applyFont="1" applyFill="1" applyBorder="1" applyAlignment="1" applyProtection="1">
      <alignment horizontal="center" vertical="center"/>
      <protection locked="0"/>
    </xf>
    <xf numFmtId="0" fontId="1" fillId="8" borderId="21" xfId="0" applyFont="1" applyFill="1" applyBorder="1" applyAlignment="1" applyProtection="1">
      <alignment horizontal="center" vertical="center"/>
    </xf>
    <xf numFmtId="0" fontId="1" fillId="8" borderId="71" xfId="0" applyFont="1" applyFill="1" applyBorder="1" applyAlignment="1" applyProtection="1">
      <alignment horizontal="center" vertical="center"/>
    </xf>
    <xf numFmtId="165" fontId="1" fillId="8" borderId="21" xfId="0" applyNumberFormat="1" applyFont="1" applyFill="1" applyBorder="1" applyAlignment="1" applyProtection="1">
      <alignment horizontal="center" vertical="center"/>
    </xf>
    <xf numFmtId="165" fontId="1" fillId="8" borderId="71" xfId="0" applyNumberFormat="1" applyFont="1" applyFill="1" applyBorder="1" applyAlignment="1" applyProtection="1">
      <alignment horizontal="center" vertical="center"/>
    </xf>
    <xf numFmtId="165" fontId="1" fillId="7" borderId="20" xfId="0" applyNumberFormat="1" applyFont="1" applyFill="1" applyBorder="1" applyAlignment="1" applyProtection="1">
      <alignment horizontal="center" vertical="center"/>
      <protection locked="0"/>
    </xf>
    <xf numFmtId="165" fontId="1" fillId="7" borderId="96" xfId="0" applyNumberFormat="1" applyFont="1" applyFill="1" applyBorder="1" applyAlignment="1" applyProtection="1">
      <alignment horizontal="center" vertical="center"/>
      <protection locked="0"/>
    </xf>
    <xf numFmtId="0" fontId="1" fillId="8" borderId="84" xfId="0" applyNumberFormat="1" applyFont="1" applyFill="1" applyBorder="1" applyAlignment="1" applyProtection="1">
      <alignment horizontal="center" vertical="center"/>
    </xf>
    <xf numFmtId="0" fontId="1" fillId="8" borderId="10" xfId="0" applyFont="1" applyFill="1" applyBorder="1" applyAlignment="1" applyProtection="1">
      <alignment horizontal="center" vertical="center"/>
    </xf>
    <xf numFmtId="165" fontId="1" fillId="8" borderId="10" xfId="0" applyNumberFormat="1" applyFont="1" applyFill="1" applyBorder="1" applyAlignment="1" applyProtection="1">
      <alignment horizontal="center" vertical="center"/>
    </xf>
    <xf numFmtId="165" fontId="1" fillId="7" borderId="17" xfId="0" applyNumberFormat="1" applyFont="1" applyFill="1" applyBorder="1" applyAlignment="1" applyProtection="1">
      <alignment horizontal="center" vertical="center"/>
      <protection locked="0"/>
    </xf>
    <xf numFmtId="0" fontId="1" fillId="0" borderId="17" xfId="0" applyFont="1" applyFill="1" applyBorder="1" applyAlignment="1">
      <alignment horizontal="center" vertical="center"/>
    </xf>
    <xf numFmtId="0" fontId="1" fillId="8" borderId="10" xfId="0" applyFont="1" applyFill="1" applyBorder="1" applyAlignment="1" applyProtection="1">
      <alignment horizontal="center" vertical="center"/>
      <protection locked="0"/>
    </xf>
    <xf numFmtId="0" fontId="1" fillId="0" borderId="22" xfId="0" applyFont="1" applyFill="1" applyBorder="1" applyAlignment="1">
      <alignment horizontal="center" vertical="center"/>
    </xf>
    <xf numFmtId="0" fontId="1" fillId="8" borderId="7" xfId="0" applyFont="1" applyFill="1" applyBorder="1" applyAlignment="1" applyProtection="1">
      <alignment horizontal="center" vertical="center"/>
      <protection locked="0"/>
    </xf>
    <xf numFmtId="0" fontId="1" fillId="8" borderId="7" xfId="0" applyFont="1" applyFill="1" applyBorder="1" applyAlignment="1" applyProtection="1">
      <alignment horizontal="center" vertical="center"/>
    </xf>
    <xf numFmtId="0" fontId="1" fillId="7" borderId="20" xfId="0" applyFont="1" applyFill="1" applyBorder="1" applyAlignment="1" applyProtection="1">
      <alignment horizontal="center" vertical="center"/>
      <protection locked="0"/>
    </xf>
    <xf numFmtId="0" fontId="1" fillId="7" borderId="22" xfId="0" applyFont="1" applyFill="1" applyBorder="1" applyAlignment="1" applyProtection="1">
      <alignment horizontal="center" vertical="center"/>
      <protection locked="0"/>
    </xf>
    <xf numFmtId="165" fontId="1" fillId="8" borderId="7" xfId="0" applyNumberFormat="1" applyFont="1" applyFill="1" applyBorder="1" applyAlignment="1" applyProtection="1">
      <alignment horizontal="center" vertical="center"/>
    </xf>
    <xf numFmtId="0" fontId="17" fillId="0" borderId="92" xfId="0" applyFont="1" applyBorder="1" applyAlignment="1">
      <alignment horizontal="center" wrapText="1"/>
    </xf>
    <xf numFmtId="0" fontId="17" fillId="0" borderId="93" xfId="0" applyFont="1" applyBorder="1" applyAlignment="1">
      <alignment horizontal="center" wrapText="1"/>
    </xf>
    <xf numFmtId="0" fontId="17" fillId="0" borderId="94" xfId="0" applyFont="1" applyBorder="1" applyAlignment="1">
      <alignment horizontal="center" wrapText="1"/>
    </xf>
    <xf numFmtId="0" fontId="1" fillId="0" borderId="16" xfId="0" applyFont="1" applyFill="1" applyBorder="1" applyAlignment="1">
      <alignment horizontal="center" vertical="center"/>
    </xf>
    <xf numFmtId="0" fontId="1" fillId="5" borderId="18" xfId="0" applyFont="1" applyFill="1" applyBorder="1" applyAlignment="1">
      <alignment horizontal="center" vertical="center"/>
    </xf>
    <xf numFmtId="0" fontId="1" fillId="5" borderId="10" xfId="0" applyFont="1" applyFill="1" applyBorder="1" applyAlignment="1">
      <alignment horizontal="center" vertical="center"/>
    </xf>
    <xf numFmtId="0" fontId="1" fillId="0" borderId="41" xfId="0" applyFont="1" applyBorder="1" applyAlignment="1" applyProtection="1">
      <alignment horizontal="center" vertical="center" wrapText="1"/>
    </xf>
    <xf numFmtId="0" fontId="1" fillId="0" borderId="42" xfId="0" applyFont="1" applyBorder="1" applyAlignment="1" applyProtection="1">
      <alignment horizontal="center" vertical="center" wrapText="1"/>
    </xf>
    <xf numFmtId="0" fontId="1" fillId="0" borderId="41" xfId="0" applyFont="1" applyBorder="1" applyAlignment="1" applyProtection="1">
      <alignment horizontal="center" vertical="center" wrapText="1"/>
      <protection locked="0"/>
    </xf>
    <xf numFmtId="0" fontId="1" fillId="0" borderId="42" xfId="0" applyFont="1" applyBorder="1" applyAlignment="1" applyProtection="1">
      <alignment horizontal="center" vertical="center" wrapText="1"/>
      <protection locked="0"/>
    </xf>
    <xf numFmtId="0" fontId="15" fillId="0" borderId="61" xfId="0" applyFont="1" applyBorder="1" applyAlignment="1">
      <alignment horizontal="left" wrapText="1"/>
    </xf>
    <xf numFmtId="0" fontId="15" fillId="0" borderId="58" xfId="0" applyFont="1" applyBorder="1" applyAlignment="1">
      <alignment horizontal="left" wrapText="1"/>
    </xf>
    <xf numFmtId="0" fontId="15" fillId="0" borderId="62" xfId="0" applyFont="1" applyBorder="1" applyAlignment="1">
      <alignment horizontal="left" wrapText="1"/>
    </xf>
    <xf numFmtId="0" fontId="15" fillId="0" borderId="63" xfId="0" applyFont="1" applyBorder="1" applyAlignment="1">
      <alignment horizontal="left" wrapText="1"/>
    </xf>
    <xf numFmtId="0" fontId="15" fillId="0" borderId="64" xfId="0" applyFont="1" applyBorder="1" applyAlignment="1">
      <alignment horizontal="left" wrapText="1"/>
    </xf>
    <xf numFmtId="0" fontId="15" fillId="0" borderId="65" xfId="0" applyFont="1" applyBorder="1" applyAlignment="1">
      <alignment horizontal="left" wrapText="1"/>
    </xf>
    <xf numFmtId="0" fontId="15" fillId="0" borderId="61" xfId="0" applyFont="1" applyBorder="1" applyAlignment="1">
      <alignment horizontal="left" vertical="top" wrapText="1"/>
    </xf>
    <xf numFmtId="0" fontId="15" fillId="0" borderId="58" xfId="0" applyFont="1" applyBorder="1" applyAlignment="1">
      <alignment horizontal="left" vertical="top" wrapText="1"/>
    </xf>
    <xf numFmtId="0" fontId="15" fillId="0" borderId="62" xfId="0" applyFont="1" applyBorder="1" applyAlignment="1">
      <alignment horizontal="left" vertical="top" wrapText="1"/>
    </xf>
    <xf numFmtId="0" fontId="15" fillId="0" borderId="67" xfId="0" applyFont="1" applyBorder="1" applyAlignment="1">
      <alignment horizontal="left" vertical="top" wrapText="1"/>
    </xf>
    <xf numFmtId="0" fontId="15" fillId="0" borderId="0" xfId="0" applyFont="1" applyBorder="1" applyAlignment="1">
      <alignment horizontal="left" vertical="top" wrapText="1"/>
    </xf>
    <xf numFmtId="0" fontId="15" fillId="0" borderId="68" xfId="0" applyFont="1" applyBorder="1" applyAlignment="1">
      <alignment horizontal="left" vertical="top" wrapText="1"/>
    </xf>
    <xf numFmtId="0" fontId="15" fillId="0" borderId="63" xfId="0" applyFont="1" applyBorder="1" applyAlignment="1">
      <alignment horizontal="left" vertical="top" wrapText="1"/>
    </xf>
    <xf numFmtId="0" fontId="15" fillId="0" borderId="64" xfId="0" applyFont="1" applyBorder="1" applyAlignment="1">
      <alignment horizontal="left" vertical="top" wrapText="1"/>
    </xf>
    <xf numFmtId="0" fontId="15" fillId="0" borderId="65" xfId="0" applyFont="1" applyBorder="1" applyAlignment="1">
      <alignment horizontal="left" vertical="top" wrapText="1"/>
    </xf>
    <xf numFmtId="0" fontId="7" fillId="0" borderId="83" xfId="0" applyFont="1" applyBorder="1" applyAlignment="1">
      <alignment horizontal="center"/>
    </xf>
    <xf numFmtId="0" fontId="7" fillId="0" borderId="54" xfId="0" applyFont="1" applyBorder="1" applyAlignment="1">
      <alignment horizontal="center"/>
    </xf>
    <xf numFmtId="0" fontId="7" fillId="0" borderId="77" xfId="0" applyFont="1" applyBorder="1" applyAlignment="1">
      <alignment horizontal="center"/>
    </xf>
    <xf numFmtId="0" fontId="26" fillId="0" borderId="61" xfId="0" applyFont="1" applyBorder="1" applyAlignment="1">
      <alignment horizontal="left" wrapText="1"/>
    </xf>
    <xf numFmtId="0" fontId="26" fillId="0" borderId="58" xfId="0" applyFont="1" applyBorder="1" applyAlignment="1">
      <alignment horizontal="left" wrapText="1"/>
    </xf>
    <xf numFmtId="0" fontId="26" fillId="0" borderId="62" xfId="0" applyFont="1" applyBorder="1" applyAlignment="1">
      <alignment horizontal="left" wrapText="1"/>
    </xf>
    <xf numFmtId="0" fontId="26" fillId="0" borderId="67" xfId="0" applyFont="1" applyBorder="1" applyAlignment="1">
      <alignment horizontal="left" wrapText="1"/>
    </xf>
    <xf numFmtId="0" fontId="26" fillId="0" borderId="0" xfId="0" applyFont="1" applyBorder="1" applyAlignment="1">
      <alignment horizontal="left" wrapText="1"/>
    </xf>
    <xf numFmtId="0" fontId="26" fillId="0" borderId="68" xfId="0" applyFont="1" applyBorder="1" applyAlignment="1">
      <alignment horizontal="left" wrapText="1"/>
    </xf>
    <xf numFmtId="0" fontId="26" fillId="0" borderId="63" xfId="0" applyFont="1" applyBorder="1" applyAlignment="1">
      <alignment horizontal="left" wrapText="1"/>
    </xf>
    <xf numFmtId="0" fontId="26" fillId="0" borderId="64" xfId="0" applyFont="1" applyBorder="1" applyAlignment="1">
      <alignment horizontal="left" wrapText="1"/>
    </xf>
    <xf numFmtId="0" fontId="26" fillId="0" borderId="65" xfId="0" applyFont="1" applyBorder="1" applyAlignment="1">
      <alignment horizontal="left" wrapText="1"/>
    </xf>
    <xf numFmtId="0" fontId="26" fillId="0" borderId="61" xfId="0" applyFont="1" applyBorder="1" applyAlignment="1">
      <alignment horizontal="left" vertical="center" wrapText="1"/>
    </xf>
    <xf numFmtId="0" fontId="26" fillId="0" borderId="58" xfId="0" applyFont="1" applyBorder="1" applyAlignment="1">
      <alignment horizontal="left" vertical="center" wrapText="1"/>
    </xf>
    <xf numFmtId="0" fontId="26" fillId="0" borderId="62" xfId="0" applyFont="1" applyBorder="1" applyAlignment="1">
      <alignment horizontal="left" vertical="center" wrapText="1"/>
    </xf>
    <xf numFmtId="0" fontId="26" fillId="0" borderId="67" xfId="0" applyFont="1" applyBorder="1" applyAlignment="1">
      <alignment horizontal="left" vertical="center" wrapText="1"/>
    </xf>
    <xf numFmtId="0" fontId="26" fillId="0" borderId="0" xfId="0" applyFont="1" applyBorder="1" applyAlignment="1">
      <alignment horizontal="left" vertical="center" wrapText="1"/>
    </xf>
    <xf numFmtId="0" fontId="26" fillId="0" borderId="68" xfId="0" applyFont="1" applyBorder="1" applyAlignment="1">
      <alignment horizontal="left" vertical="center" wrapText="1"/>
    </xf>
    <xf numFmtId="0" fontId="26" fillId="0" borderId="63" xfId="0" applyFont="1" applyBorder="1" applyAlignment="1">
      <alignment horizontal="left" vertical="center" wrapText="1"/>
    </xf>
    <xf numFmtId="0" fontId="26" fillId="0" borderId="64" xfId="0" applyFont="1" applyBorder="1" applyAlignment="1">
      <alignment horizontal="left" vertical="center" wrapText="1"/>
    </xf>
    <xf numFmtId="0" fontId="26" fillId="0" borderId="65" xfId="0" applyFont="1" applyBorder="1" applyAlignment="1">
      <alignment horizontal="left" vertical="center" wrapText="1"/>
    </xf>
    <xf numFmtId="0" fontId="26" fillId="0" borderId="61" xfId="0" quotePrefix="1" applyFont="1" applyBorder="1" applyAlignment="1">
      <alignment horizontal="left" vertical="center" wrapText="1"/>
    </xf>
    <xf numFmtId="0" fontId="26" fillId="0" borderId="58" xfId="0" quotePrefix="1" applyFont="1" applyBorder="1" applyAlignment="1">
      <alignment horizontal="left" vertical="center" wrapText="1"/>
    </xf>
    <xf numFmtId="0" fontId="26" fillId="0" borderId="62" xfId="0" quotePrefix="1" applyFont="1" applyBorder="1" applyAlignment="1">
      <alignment horizontal="left" vertical="center" wrapText="1"/>
    </xf>
    <xf numFmtId="0" fontId="26" fillId="0" borderId="67" xfId="0" quotePrefix="1" applyFont="1" applyBorder="1" applyAlignment="1">
      <alignment horizontal="left" vertical="center" wrapText="1"/>
    </xf>
    <xf numFmtId="0" fontId="26" fillId="0" borderId="0" xfId="0" quotePrefix="1" applyFont="1" applyBorder="1" applyAlignment="1">
      <alignment horizontal="left" vertical="center" wrapText="1"/>
    </xf>
    <xf numFmtId="0" fontId="26" fillId="0" borderId="68" xfId="0" quotePrefix="1" applyFont="1" applyBorder="1" applyAlignment="1">
      <alignment horizontal="left" vertical="center" wrapText="1"/>
    </xf>
    <xf numFmtId="0" fontId="26" fillId="0" borderId="63" xfId="0" quotePrefix="1" applyFont="1" applyBorder="1" applyAlignment="1">
      <alignment horizontal="left" vertical="center" wrapText="1"/>
    </xf>
    <xf numFmtId="0" fontId="26" fillId="0" borderId="64" xfId="0" quotePrefix="1" applyFont="1" applyBorder="1" applyAlignment="1">
      <alignment horizontal="left" vertical="center" wrapText="1"/>
    </xf>
    <xf numFmtId="0" fontId="26" fillId="0" borderId="65" xfId="0" quotePrefix="1" applyFont="1" applyBorder="1" applyAlignment="1">
      <alignment horizontal="left" vertical="center" wrapText="1"/>
    </xf>
    <xf numFmtId="0" fontId="2" fillId="0" borderId="59" xfId="0" applyFont="1" applyBorder="1" applyAlignment="1">
      <alignment horizontal="center"/>
    </xf>
    <xf numFmtId="0" fontId="2" fillId="0" borderId="76" xfId="0" applyFont="1" applyBorder="1" applyAlignment="1">
      <alignment horizontal="center"/>
    </xf>
    <xf numFmtId="0" fontId="2" fillId="0" borderId="56" xfId="0" applyFont="1" applyBorder="1" applyAlignment="1">
      <alignment horizontal="center"/>
    </xf>
    <xf numFmtId="0" fontId="2" fillId="0" borderId="78" xfId="0" applyFont="1" applyBorder="1" applyAlignment="1">
      <alignment horizontal="center"/>
    </xf>
    <xf numFmtId="0" fontId="1" fillId="5" borderId="16" xfId="0" applyFont="1" applyFill="1" applyBorder="1" applyAlignment="1">
      <alignment horizontal="center" vertical="center" wrapText="1"/>
    </xf>
    <xf numFmtId="0" fontId="1" fillId="5" borderId="96" xfId="0" applyFont="1" applyFill="1" applyBorder="1" applyAlignment="1">
      <alignment horizontal="center" vertical="center" wrapText="1"/>
    </xf>
    <xf numFmtId="0" fontId="1" fillId="5" borderId="18" xfId="0" applyFont="1" applyFill="1" applyBorder="1" applyAlignment="1">
      <alignment horizontal="center" vertical="center" wrapText="1"/>
    </xf>
    <xf numFmtId="0" fontId="1" fillId="5" borderId="71" xfId="0" applyFont="1" applyFill="1" applyBorder="1" applyAlignment="1">
      <alignment horizontal="center" vertical="center" wrapText="1"/>
    </xf>
    <xf numFmtId="0" fontId="30" fillId="5" borderId="19" xfId="0" applyFont="1" applyFill="1" applyBorder="1" applyAlignment="1">
      <alignment horizontal="center" vertical="center" wrapText="1"/>
    </xf>
    <xf numFmtId="0" fontId="30" fillId="5" borderId="95" xfId="0" applyFont="1" applyFill="1" applyBorder="1" applyAlignment="1">
      <alignment horizontal="center" vertical="center" wrapText="1"/>
    </xf>
    <xf numFmtId="0" fontId="1" fillId="8" borderId="0" xfId="0" applyFont="1" applyFill="1" applyAlignment="1">
      <alignment horizontal="center" vertical="center" wrapText="1"/>
    </xf>
    <xf numFmtId="0" fontId="1" fillId="5" borderId="0" xfId="0" applyFont="1" applyFill="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horizontal="center"/>
    </xf>
    <xf numFmtId="0" fontId="1" fillId="0" borderId="0" xfId="0" applyFont="1" applyAlignment="1">
      <alignment horizontal="left" vertical="center" wrapText="1"/>
    </xf>
    <xf numFmtId="0" fontId="1" fillId="0" borderId="85" xfId="0" applyFont="1" applyBorder="1" applyAlignment="1" applyProtection="1">
      <alignment horizontal="left" vertical="center" wrapText="1"/>
      <protection locked="0"/>
    </xf>
    <xf numFmtId="0" fontId="1" fillId="0" borderId="48" xfId="0" applyFont="1" applyBorder="1" applyAlignment="1" applyProtection="1">
      <alignment horizontal="left" vertical="center" wrapText="1"/>
      <protection locked="0"/>
    </xf>
    <xf numFmtId="164" fontId="1" fillId="13" borderId="21" xfId="0" applyNumberFormat="1" applyFont="1" applyFill="1" applyBorder="1" applyAlignment="1" applyProtection="1">
      <alignment horizontal="center" vertical="center"/>
    </xf>
    <xf numFmtId="164" fontId="1" fillId="13" borderId="10" xfId="0" applyNumberFormat="1" applyFont="1" applyFill="1" applyBorder="1" applyAlignment="1" applyProtection="1">
      <alignment horizontal="center" vertical="center"/>
    </xf>
    <xf numFmtId="0" fontId="14" fillId="13" borderId="2" xfId="0" applyFont="1" applyFill="1" applyBorder="1" applyAlignment="1" applyProtection="1">
      <alignment horizontal="left" vertical="top" wrapText="1"/>
    </xf>
    <xf numFmtId="0" fontId="14" fillId="13" borderId="0" xfId="0" applyFont="1" applyFill="1" applyBorder="1" applyAlignment="1" applyProtection="1">
      <alignment horizontal="left" vertical="top" wrapText="1"/>
    </xf>
    <xf numFmtId="0" fontId="14" fillId="13" borderId="3" xfId="0" applyFont="1" applyFill="1" applyBorder="1" applyAlignment="1" applyProtection="1">
      <alignment horizontal="left" vertical="top" wrapText="1"/>
    </xf>
    <xf numFmtId="0" fontId="14" fillId="13" borderId="4" xfId="0" applyFont="1" applyFill="1" applyBorder="1" applyAlignment="1" applyProtection="1">
      <alignment horizontal="left" vertical="top" wrapText="1"/>
    </xf>
    <xf numFmtId="0" fontId="1" fillId="13" borderId="7" xfId="0" applyFont="1" applyFill="1" applyBorder="1" applyAlignment="1" applyProtection="1">
      <alignment horizontal="center" vertical="center"/>
    </xf>
    <xf numFmtId="0" fontId="1" fillId="13" borderId="10" xfId="0" applyFont="1" applyFill="1" applyBorder="1" applyAlignment="1" applyProtection="1">
      <alignment horizontal="center" vertical="center"/>
    </xf>
    <xf numFmtId="1" fontId="1" fillId="13" borderId="39" xfId="0" applyNumberFormat="1" applyFont="1" applyFill="1" applyBorder="1" applyAlignment="1" applyProtection="1">
      <alignment horizontal="center" vertical="center"/>
    </xf>
    <xf numFmtId="1" fontId="1" fillId="13" borderId="13" xfId="0" applyNumberFormat="1" applyFont="1" applyFill="1" applyBorder="1" applyAlignment="1" applyProtection="1">
      <alignment horizontal="center" vertical="center"/>
    </xf>
    <xf numFmtId="0" fontId="17" fillId="0" borderId="52" xfId="0" applyFont="1" applyBorder="1" applyAlignment="1">
      <alignment horizontal="center" wrapText="1"/>
    </xf>
    <xf numFmtId="0" fontId="17" fillId="0" borderId="56" xfId="0" applyFont="1" applyBorder="1" applyAlignment="1">
      <alignment horizontal="center" wrapText="1"/>
    </xf>
    <xf numFmtId="0" fontId="17" fillId="0" borderId="49" xfId="0" applyFont="1" applyBorder="1" applyAlignment="1">
      <alignment horizontal="center" wrapText="1"/>
    </xf>
    <xf numFmtId="1" fontId="1" fillId="15" borderId="39" xfId="0" applyNumberFormat="1" applyFont="1" applyFill="1" applyBorder="1" applyAlignment="1" applyProtection="1">
      <alignment horizontal="center" vertical="center"/>
    </xf>
    <xf numFmtId="0" fontId="1" fillId="15" borderId="6" xfId="0" applyFont="1" applyFill="1" applyBorder="1" applyAlignment="1" applyProtection="1">
      <alignment horizontal="center" vertical="center"/>
    </xf>
    <xf numFmtId="1" fontId="1" fillId="6" borderId="0" xfId="0" applyNumberFormat="1" applyFont="1" applyFill="1" applyBorder="1" applyAlignment="1" applyProtection="1">
      <alignment horizontal="center" vertical="center"/>
    </xf>
    <xf numFmtId="0" fontId="1" fillId="6" borderId="4" xfId="0" applyFont="1" applyFill="1" applyBorder="1" applyAlignment="1" applyProtection="1">
      <alignment horizontal="center" vertical="center"/>
    </xf>
    <xf numFmtId="0" fontId="37" fillId="0" borderId="138" xfId="0" applyFont="1" applyBorder="1" applyAlignment="1">
      <alignment horizontal="center" vertical="center"/>
    </xf>
    <xf numFmtId="0" fontId="37" fillId="0" borderId="124" xfId="0" applyFont="1" applyBorder="1" applyAlignment="1">
      <alignment horizontal="center" vertical="center"/>
    </xf>
    <xf numFmtId="0" fontId="37" fillId="0" borderId="139" xfId="0" applyFont="1" applyBorder="1" applyAlignment="1">
      <alignment horizontal="center" vertical="center"/>
    </xf>
    <xf numFmtId="0" fontId="1" fillId="0" borderId="40" xfId="0" applyFont="1" applyBorder="1" applyAlignment="1" applyProtection="1">
      <alignment horizontal="center" vertical="center" wrapText="1"/>
      <protection locked="0"/>
    </xf>
    <xf numFmtId="0" fontId="1" fillId="0" borderId="40" xfId="0" applyFont="1" applyBorder="1" applyAlignment="1" applyProtection="1">
      <alignment horizontal="center" vertical="center" wrapText="1"/>
    </xf>
    <xf numFmtId="0" fontId="1" fillId="6" borderId="1" xfId="0" applyFont="1" applyFill="1" applyBorder="1" applyAlignment="1">
      <alignment horizontal="center" vertical="center"/>
    </xf>
    <xf numFmtId="0" fontId="1" fillId="6" borderId="9" xfId="0" applyFont="1" applyFill="1" applyBorder="1" applyAlignment="1">
      <alignment horizontal="center" vertical="center"/>
    </xf>
    <xf numFmtId="0" fontId="1" fillId="6" borderId="5" xfId="0" applyFont="1" applyFill="1" applyBorder="1" applyAlignment="1">
      <alignment horizontal="center" vertical="center"/>
    </xf>
    <xf numFmtId="0" fontId="1" fillId="6" borderId="13" xfId="0" applyFont="1" applyFill="1" applyBorder="1" applyAlignment="1">
      <alignment horizontal="center" vertical="center"/>
    </xf>
    <xf numFmtId="0" fontId="1" fillId="6" borderId="72" xfId="0" applyFont="1" applyFill="1" applyBorder="1" applyAlignment="1">
      <alignment horizontal="center" vertical="center"/>
    </xf>
    <xf numFmtId="0" fontId="1" fillId="6" borderId="73" xfId="0" applyFont="1" applyFill="1" applyBorder="1" applyAlignment="1">
      <alignment horizontal="center" vertical="center"/>
    </xf>
    <xf numFmtId="0" fontId="1" fillId="15" borderId="16" xfId="0" applyFont="1" applyFill="1" applyBorder="1" applyAlignment="1">
      <alignment horizontal="center" vertical="center"/>
    </xf>
    <xf numFmtId="0" fontId="1" fillId="15" borderId="17" xfId="0" applyFont="1" applyFill="1" applyBorder="1" applyAlignment="1">
      <alignment horizontal="center" vertical="center"/>
    </xf>
    <xf numFmtId="0" fontId="1" fillId="15" borderId="19" xfId="0" applyFont="1" applyFill="1" applyBorder="1" applyAlignment="1">
      <alignment horizontal="center" vertical="center" wrapText="1"/>
    </xf>
    <xf numFmtId="0" fontId="1" fillId="15" borderId="14" xfId="0" applyFont="1" applyFill="1" applyBorder="1" applyAlignment="1">
      <alignment horizontal="center" vertical="center" wrapText="1"/>
    </xf>
    <xf numFmtId="0" fontId="1" fillId="15" borderId="18" xfId="0" applyFont="1" applyFill="1" applyBorder="1" applyAlignment="1">
      <alignment horizontal="center" vertical="center" wrapText="1"/>
    </xf>
    <xf numFmtId="0" fontId="1" fillId="15" borderId="10" xfId="0" applyFont="1" applyFill="1" applyBorder="1" applyAlignment="1">
      <alignment horizontal="center" vertical="center" wrapText="1"/>
    </xf>
    <xf numFmtId="0" fontId="1" fillId="7" borderId="24" xfId="0" applyFont="1" applyFill="1" applyBorder="1" applyAlignment="1" applyProtection="1">
      <alignment horizontal="center" vertical="center"/>
    </xf>
    <xf numFmtId="0" fontId="1" fillId="7" borderId="9" xfId="0" applyFont="1" applyFill="1" applyBorder="1" applyAlignment="1" applyProtection="1">
      <alignment horizontal="center" vertical="center"/>
    </xf>
    <xf numFmtId="0" fontId="1" fillId="7" borderId="20" xfId="0" applyFont="1" applyFill="1" applyBorder="1" applyAlignment="1" applyProtection="1">
      <alignment horizontal="center" vertical="center"/>
    </xf>
    <xf numFmtId="0" fontId="1" fillId="7" borderId="22" xfId="0" applyFont="1" applyFill="1" applyBorder="1" applyAlignment="1" applyProtection="1">
      <alignment horizontal="center" vertical="center"/>
    </xf>
    <xf numFmtId="0" fontId="1" fillId="7" borderId="21" xfId="0" applyFont="1" applyFill="1" applyBorder="1" applyAlignment="1" applyProtection="1">
      <alignment horizontal="center" vertical="center"/>
    </xf>
    <xf numFmtId="0" fontId="1" fillId="7" borderId="10" xfId="0" applyFont="1" applyFill="1" applyBorder="1" applyAlignment="1" applyProtection="1">
      <alignment horizontal="center" vertical="center"/>
    </xf>
    <xf numFmtId="165" fontId="1" fillId="7" borderId="21" xfId="0" applyNumberFormat="1" applyFont="1" applyFill="1" applyBorder="1" applyAlignment="1" applyProtection="1">
      <alignment horizontal="center" vertical="center"/>
    </xf>
    <xf numFmtId="165" fontId="1" fillId="7" borderId="10" xfId="0" applyNumberFormat="1" applyFont="1" applyFill="1" applyBorder="1" applyAlignment="1" applyProtection="1">
      <alignment horizontal="center" vertical="center"/>
    </xf>
    <xf numFmtId="0" fontId="1" fillId="7" borderId="21" xfId="0" applyNumberFormat="1" applyFont="1" applyFill="1" applyBorder="1" applyAlignment="1" applyProtection="1">
      <alignment horizontal="center" vertical="center"/>
      <protection locked="0"/>
    </xf>
    <xf numFmtId="0" fontId="1" fillId="7" borderId="10" xfId="0" applyNumberFormat="1" applyFont="1" applyFill="1" applyBorder="1" applyAlignment="1" applyProtection="1">
      <alignment horizontal="center" vertical="center"/>
      <protection locked="0"/>
    </xf>
    <xf numFmtId="0" fontId="1" fillId="7" borderId="2" xfId="0" applyFont="1" applyFill="1" applyBorder="1" applyAlignment="1" applyProtection="1">
      <alignment horizontal="center" vertical="center"/>
    </xf>
    <xf numFmtId="0" fontId="1" fillId="7" borderId="7" xfId="0" applyFont="1" applyFill="1" applyBorder="1" applyAlignment="1" applyProtection="1">
      <alignment horizontal="center" vertical="center"/>
    </xf>
    <xf numFmtId="165" fontId="1" fillId="7" borderId="7" xfId="0" applyNumberFormat="1" applyFont="1" applyFill="1" applyBorder="1" applyAlignment="1" applyProtection="1">
      <alignment horizontal="center" vertical="center"/>
    </xf>
    <xf numFmtId="1" fontId="1" fillId="7" borderId="134" xfId="0" applyNumberFormat="1" applyFont="1" applyFill="1" applyBorder="1" applyAlignment="1" applyProtection="1">
      <alignment horizontal="center" vertical="center"/>
    </xf>
    <xf numFmtId="1" fontId="1" fillId="7" borderId="39" xfId="0" applyNumberFormat="1" applyFont="1" applyFill="1" applyBorder="1" applyAlignment="1" applyProtection="1">
      <alignment horizontal="center" vertical="center"/>
    </xf>
    <xf numFmtId="1" fontId="1" fillId="7" borderId="74" xfId="0" applyNumberFormat="1" applyFont="1" applyFill="1" applyBorder="1" applyAlignment="1" applyProtection="1">
      <alignment horizontal="center" vertical="center"/>
    </xf>
    <xf numFmtId="1" fontId="1" fillId="7" borderId="75" xfId="0" applyNumberFormat="1" applyFont="1" applyFill="1" applyBorder="1" applyAlignment="1" applyProtection="1">
      <alignment horizontal="center" vertical="center"/>
    </xf>
    <xf numFmtId="1" fontId="1" fillId="7" borderId="73" xfId="0" applyNumberFormat="1" applyFont="1" applyFill="1" applyBorder="1" applyAlignment="1" applyProtection="1">
      <alignment horizontal="center" vertical="center"/>
    </xf>
    <xf numFmtId="0" fontId="1" fillId="14" borderId="20" xfId="0" applyFont="1" applyFill="1" applyBorder="1" applyAlignment="1" applyProtection="1">
      <alignment horizontal="center" vertical="center"/>
    </xf>
    <xf numFmtId="0" fontId="1" fillId="14" borderId="22" xfId="0" applyFont="1" applyFill="1" applyBorder="1" applyAlignment="1" applyProtection="1">
      <alignment horizontal="center" vertical="center"/>
    </xf>
    <xf numFmtId="1" fontId="1" fillId="14" borderId="15" xfId="0" applyNumberFormat="1" applyFont="1" applyFill="1" applyBorder="1" applyAlignment="1" applyProtection="1">
      <alignment horizontal="center" vertical="center"/>
    </xf>
    <xf numFmtId="1" fontId="1" fillId="14" borderId="23" xfId="0" applyNumberFormat="1" applyFont="1" applyFill="1" applyBorder="1" applyAlignment="1" applyProtection="1">
      <alignment horizontal="center" vertical="center"/>
    </xf>
    <xf numFmtId="1" fontId="1" fillId="14" borderId="14" xfId="0" applyNumberFormat="1" applyFont="1" applyFill="1" applyBorder="1" applyAlignment="1" applyProtection="1">
      <alignment horizontal="center" vertical="center"/>
    </xf>
    <xf numFmtId="1" fontId="1" fillId="7" borderId="21" xfId="0" applyNumberFormat="1" applyFont="1" applyFill="1" applyBorder="1" applyAlignment="1" applyProtection="1">
      <alignment horizontal="center" vertical="center"/>
    </xf>
    <xf numFmtId="1" fontId="1" fillId="7" borderId="10" xfId="0" applyNumberFormat="1" applyFont="1" applyFill="1" applyBorder="1" applyAlignment="1" applyProtection="1">
      <alignment horizontal="center" vertical="center"/>
    </xf>
    <xf numFmtId="0" fontId="1" fillId="14" borderId="21" xfId="0" applyNumberFormat="1" applyFont="1" applyFill="1" applyBorder="1" applyAlignment="1" applyProtection="1">
      <alignment horizontal="center" vertical="center"/>
      <protection locked="0"/>
    </xf>
    <xf numFmtId="0" fontId="1" fillId="14" borderId="10" xfId="0" applyNumberFormat="1" applyFont="1" applyFill="1" applyBorder="1" applyAlignment="1" applyProtection="1">
      <alignment horizontal="center" vertical="center"/>
      <protection locked="0"/>
    </xf>
    <xf numFmtId="0" fontId="1" fillId="7" borderId="17" xfId="0" applyFont="1" applyFill="1" applyBorder="1" applyAlignment="1" applyProtection="1">
      <alignment horizontal="center" vertical="center"/>
    </xf>
    <xf numFmtId="0" fontId="1" fillId="14" borderId="17" xfId="0" applyFont="1" applyFill="1" applyBorder="1" applyAlignment="1" applyProtection="1">
      <alignment horizontal="center" vertical="center"/>
    </xf>
    <xf numFmtId="0" fontId="1" fillId="6" borderId="0" xfId="0" applyFont="1" applyFill="1" applyBorder="1" applyAlignment="1" applyProtection="1">
      <alignment horizontal="left" vertical="center"/>
    </xf>
    <xf numFmtId="1" fontId="1" fillId="6" borderId="5" xfId="0" applyNumberFormat="1" applyFont="1" applyFill="1" applyBorder="1" applyAlignment="1" applyProtection="1">
      <alignment horizontal="center" vertical="center"/>
    </xf>
    <xf numFmtId="1" fontId="1" fillId="6" borderId="6" xfId="0" applyNumberFormat="1" applyFont="1" applyFill="1" applyBorder="1" applyAlignment="1" applyProtection="1">
      <alignment horizontal="center" vertical="center"/>
    </xf>
    <xf numFmtId="0" fontId="1" fillId="7" borderId="25" xfId="0" applyFont="1" applyFill="1" applyBorder="1" applyAlignment="1" applyProtection="1">
      <alignment horizontal="center" vertical="center"/>
    </xf>
    <xf numFmtId="0" fontId="1" fillId="7" borderId="11" xfId="0" applyFont="1" applyFill="1" applyBorder="1" applyAlignment="1" applyProtection="1">
      <alignment horizontal="center" vertical="center"/>
    </xf>
    <xf numFmtId="164" fontId="1" fillId="6" borderId="1" xfId="0" applyNumberFormat="1" applyFont="1" applyFill="1" applyBorder="1" applyAlignment="1" applyProtection="1">
      <alignment horizontal="center" vertical="center"/>
    </xf>
    <xf numFmtId="0" fontId="1" fillId="6" borderId="3" xfId="0" applyFont="1" applyFill="1" applyBorder="1" applyAlignment="1" applyProtection="1">
      <alignment horizontal="center" vertical="center"/>
    </xf>
    <xf numFmtId="1" fontId="1" fillId="6" borderId="100" xfId="0" applyNumberFormat="1" applyFont="1" applyFill="1" applyBorder="1" applyAlignment="1" applyProtection="1">
      <alignment horizontal="center" vertical="center"/>
    </xf>
    <xf numFmtId="1" fontId="1" fillId="6" borderId="101" xfId="0" applyNumberFormat="1" applyFont="1" applyFill="1" applyBorder="1" applyAlignment="1" applyProtection="1">
      <alignment horizontal="center" vertical="center"/>
    </xf>
    <xf numFmtId="1" fontId="1" fillId="6" borderId="39" xfId="0" applyNumberFormat="1" applyFont="1" applyFill="1" applyBorder="1" applyAlignment="1" applyProtection="1">
      <alignment horizontal="center" vertical="center"/>
    </xf>
    <xf numFmtId="1" fontId="1" fillId="15" borderId="100" xfId="0" applyNumberFormat="1" applyFont="1" applyFill="1" applyBorder="1" applyAlignment="1" applyProtection="1">
      <alignment horizontal="center" vertical="center"/>
    </xf>
    <xf numFmtId="1" fontId="1" fillId="15" borderId="101" xfId="0" applyNumberFormat="1" applyFont="1" applyFill="1" applyBorder="1" applyAlignment="1" applyProtection="1">
      <alignment horizontal="center" vertical="center"/>
    </xf>
    <xf numFmtId="0" fontId="1" fillId="15" borderId="2" xfId="0" applyFont="1" applyFill="1" applyBorder="1" applyAlignment="1" applyProtection="1">
      <alignment horizontal="left" vertical="center"/>
    </xf>
    <xf numFmtId="0" fontId="1" fillId="15" borderId="0" xfId="0" applyFont="1" applyFill="1" applyBorder="1" applyAlignment="1" applyProtection="1">
      <alignment horizontal="left" vertical="center"/>
    </xf>
    <xf numFmtId="0" fontId="1" fillId="0" borderId="0" xfId="0" applyFont="1" applyBorder="1" applyAlignment="1">
      <alignment horizontal="center" vertical="center"/>
    </xf>
    <xf numFmtId="0" fontId="30" fillId="0" borderId="0" xfId="0" applyFont="1" applyAlignment="1">
      <alignment horizontal="center" vertical="center" wrapText="1"/>
    </xf>
    <xf numFmtId="0" fontId="1" fillId="0" borderId="0" xfId="0" applyFont="1" applyBorder="1" applyAlignment="1">
      <alignment horizontal="center" vertical="center" wrapText="1"/>
    </xf>
    <xf numFmtId="0" fontId="1" fillId="0" borderId="70" xfId="0" applyFont="1" applyBorder="1" applyAlignment="1">
      <alignment horizontal="center" vertical="center"/>
    </xf>
    <xf numFmtId="0" fontId="5" fillId="0" borderId="109" xfId="0" applyFont="1" applyBorder="1" applyAlignment="1">
      <alignment horizontal="center" vertical="center" wrapText="1"/>
    </xf>
    <xf numFmtId="0" fontId="5" fillId="0" borderId="110" xfId="0" applyFont="1" applyBorder="1" applyAlignment="1">
      <alignment horizontal="center" vertical="center" wrapText="1"/>
    </xf>
    <xf numFmtId="0" fontId="2" fillId="0" borderId="83" xfId="0" applyFont="1" applyBorder="1" applyAlignment="1">
      <alignment horizontal="center"/>
    </xf>
    <xf numFmtId="0" fontId="2" fillId="0" borderId="54" xfId="0" applyFont="1" applyBorder="1" applyAlignment="1">
      <alignment horizontal="center"/>
    </xf>
    <xf numFmtId="0" fontId="2" fillId="0" borderId="77" xfId="0" applyFont="1" applyBorder="1" applyAlignment="1">
      <alignment horizontal="center"/>
    </xf>
    <xf numFmtId="0" fontId="6" fillId="0" borderId="83" xfId="0" applyFont="1" applyBorder="1" applyAlignment="1">
      <alignment horizontal="center"/>
    </xf>
    <xf numFmtId="0" fontId="6" fillId="0" borderId="54" xfId="0" applyFont="1" applyBorder="1" applyAlignment="1">
      <alignment horizontal="center"/>
    </xf>
    <xf numFmtId="0" fontId="6" fillId="0" borderId="77" xfId="0" applyFont="1" applyBorder="1" applyAlignment="1">
      <alignment horizontal="center"/>
    </xf>
    <xf numFmtId="0" fontId="30" fillId="0" borderId="109" xfId="0" applyFont="1" applyBorder="1" applyAlignment="1">
      <alignment horizontal="center" vertical="center" wrapText="1"/>
    </xf>
    <xf numFmtId="0" fontId="30" fillId="0" borderId="110" xfId="0" applyFont="1" applyBorder="1" applyAlignment="1">
      <alignment horizontal="center" vertical="center" wrapText="1"/>
    </xf>
    <xf numFmtId="0" fontId="1" fillId="0" borderId="122" xfId="0" applyFont="1" applyBorder="1" applyAlignment="1">
      <alignment horizontal="left" vertical="center"/>
    </xf>
    <xf numFmtId="0" fontId="1" fillId="0" borderId="118" xfId="0" applyFont="1" applyBorder="1" applyAlignment="1">
      <alignment horizontal="left" vertical="center"/>
    </xf>
    <xf numFmtId="0" fontId="1" fillId="0" borderId="112" xfId="0" applyFont="1" applyBorder="1" applyAlignment="1">
      <alignment horizontal="center" vertical="center" wrapText="1"/>
    </xf>
    <xf numFmtId="0" fontId="1" fillId="0" borderId="113" xfId="0" applyFont="1" applyBorder="1" applyAlignment="1">
      <alignment horizontal="center" vertical="center" wrapText="1"/>
    </xf>
    <xf numFmtId="0" fontId="1" fillId="0" borderId="112" xfId="0" applyFont="1" applyBorder="1" applyAlignment="1">
      <alignment horizontal="left" vertical="center" wrapText="1"/>
    </xf>
    <xf numFmtId="0" fontId="1" fillId="0" borderId="113" xfId="0" applyFont="1" applyBorder="1" applyAlignment="1">
      <alignment horizontal="left" vertical="center" wrapText="1"/>
    </xf>
    <xf numFmtId="0" fontId="1" fillId="0" borderId="123" xfId="0" applyFont="1" applyBorder="1" applyAlignment="1">
      <alignment horizontal="center" vertical="center" wrapText="1"/>
    </xf>
    <xf numFmtId="0" fontId="1" fillId="0" borderId="124" xfId="0" applyFont="1" applyBorder="1" applyAlignment="1">
      <alignment horizontal="center" vertical="center" wrapText="1"/>
    </xf>
    <xf numFmtId="0" fontId="1" fillId="0" borderId="106" xfId="0" applyFont="1" applyBorder="1" applyAlignment="1">
      <alignment horizontal="center" vertical="center" wrapText="1"/>
    </xf>
    <xf numFmtId="0" fontId="1" fillId="0" borderId="107" xfId="0" applyFont="1" applyBorder="1" applyAlignment="1">
      <alignment horizontal="center" vertical="center" wrapText="1"/>
    </xf>
    <xf numFmtId="0" fontId="1" fillId="0" borderId="108" xfId="0" applyFont="1" applyBorder="1" applyAlignment="1">
      <alignment horizontal="center" vertical="center" wrapText="1"/>
    </xf>
    <xf numFmtId="0" fontId="1" fillId="0" borderId="112" xfId="0" applyFont="1" applyBorder="1" applyAlignment="1">
      <alignment horizontal="center" vertical="center"/>
    </xf>
    <xf numFmtId="0" fontId="1" fillId="0" borderId="113" xfId="0" applyFont="1" applyBorder="1" applyAlignment="1">
      <alignment horizontal="center" vertical="center"/>
    </xf>
    <xf numFmtId="0" fontId="1" fillId="0" borderId="0" xfId="0" applyFont="1" applyAlignment="1">
      <alignment horizontal="center" wrapText="1"/>
    </xf>
  </cellXfs>
  <cellStyles count="3">
    <cellStyle name="Comma" xfId="1" builtinId="3"/>
    <cellStyle name="Normal" xfId="0" builtinId="0"/>
    <cellStyle name="Percent" xfId="2" builtinId="5"/>
  </cellStyles>
  <dxfs count="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EA7A6"/>
      <color rgb="FFDEC5C4"/>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7.png"/></Relationships>
</file>

<file path=xl/drawings/_rels/drawing3.xml.rels><?xml version="1.0" encoding="UTF-8" standalone="yes"?>
<Relationships xmlns="http://schemas.openxmlformats.org/package/2006/relationships"><Relationship Id="rId1" Type="http://schemas.openxmlformats.org/officeDocument/2006/relationships/image" Target="../media/image8.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9.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6</xdr:col>
      <xdr:colOff>603482</xdr:colOff>
      <xdr:row>0</xdr:row>
      <xdr:rowOff>68579</xdr:rowOff>
    </xdr:from>
    <xdr:to>
      <xdr:col>9</xdr:col>
      <xdr:colOff>36317</xdr:colOff>
      <xdr:row>6</xdr:row>
      <xdr:rowOff>142874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261082" y="68579"/>
          <a:ext cx="1261635" cy="1217295"/>
        </a:xfrm>
        <a:prstGeom prst="rect">
          <a:avLst/>
        </a:prstGeom>
      </xdr:spPr>
    </xdr:pic>
    <xdr:clientData/>
  </xdr:twoCellAnchor>
  <xdr:twoCellAnchor editAs="oneCell">
    <xdr:from>
      <xdr:col>14</xdr:col>
      <xdr:colOff>206331</xdr:colOff>
      <xdr:row>16</xdr:row>
      <xdr:rowOff>121920</xdr:rowOff>
    </xdr:from>
    <xdr:to>
      <xdr:col>16</xdr:col>
      <xdr:colOff>24307</xdr:colOff>
      <xdr:row>20</xdr:row>
      <xdr:rowOff>258693</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8740731" y="3188970"/>
          <a:ext cx="1037176" cy="898773"/>
        </a:xfrm>
        <a:prstGeom prst="rect">
          <a:avLst/>
        </a:prstGeom>
      </xdr:spPr>
    </xdr:pic>
    <xdr:clientData/>
  </xdr:twoCellAnchor>
  <xdr:twoCellAnchor editAs="oneCell">
    <xdr:from>
      <xdr:col>14</xdr:col>
      <xdr:colOff>162841</xdr:colOff>
      <xdr:row>27</xdr:row>
      <xdr:rowOff>3810</xdr:rowOff>
    </xdr:from>
    <xdr:to>
      <xdr:col>16</xdr:col>
      <xdr:colOff>82469</xdr:colOff>
      <xdr:row>30</xdr:row>
      <xdr:rowOff>20955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8697241" y="5852160"/>
          <a:ext cx="1138828" cy="798195"/>
        </a:xfrm>
        <a:prstGeom prst="rect">
          <a:avLst/>
        </a:prstGeom>
      </xdr:spPr>
    </xdr:pic>
    <xdr:clientData/>
  </xdr:twoCellAnchor>
  <xdr:twoCellAnchor editAs="oneCell">
    <xdr:from>
      <xdr:col>12</xdr:col>
      <xdr:colOff>348683</xdr:colOff>
      <xdr:row>20</xdr:row>
      <xdr:rowOff>161925</xdr:rowOff>
    </xdr:from>
    <xdr:to>
      <xdr:col>14</xdr:col>
      <xdr:colOff>9218</xdr:colOff>
      <xdr:row>25</xdr:row>
      <xdr:rowOff>89131</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a:stretch>
          <a:fillRect/>
        </a:stretch>
      </xdr:blipFill>
      <xdr:spPr>
        <a:xfrm>
          <a:off x="7663883" y="3990975"/>
          <a:ext cx="879735" cy="1146406"/>
        </a:xfrm>
        <a:prstGeom prst="rect">
          <a:avLst/>
        </a:prstGeom>
      </xdr:spPr>
    </xdr:pic>
    <xdr:clientData/>
  </xdr:twoCellAnchor>
  <xdr:twoCellAnchor editAs="oneCell">
    <xdr:from>
      <xdr:col>1</xdr:col>
      <xdr:colOff>38100</xdr:colOff>
      <xdr:row>0</xdr:row>
      <xdr:rowOff>0</xdr:rowOff>
    </xdr:from>
    <xdr:to>
      <xdr:col>3</xdr:col>
      <xdr:colOff>561975</xdr:colOff>
      <xdr:row>6</xdr:row>
      <xdr:rowOff>186798</xdr:rowOff>
    </xdr:to>
    <xdr:pic>
      <xdr:nvPicPr>
        <xdr:cNvPr id="7" name="Picture 6" descr="Image result for trevor bayliss">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47700" y="0"/>
          <a:ext cx="1743075" cy="13297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47625</xdr:colOff>
      <xdr:row>0</xdr:row>
      <xdr:rowOff>19050</xdr:rowOff>
    </xdr:from>
    <xdr:to>
      <xdr:col>14</xdr:col>
      <xdr:colOff>579575</xdr:colOff>
      <xdr:row>6</xdr:row>
      <xdr:rowOff>190499</xdr:rowOff>
    </xdr:to>
    <xdr:pic>
      <xdr:nvPicPr>
        <xdr:cNvPr id="8" name="Picture 7" descr="Image result for darren lehmann">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362825" y="19050"/>
          <a:ext cx="1751150" cy="13144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95251</xdr:colOff>
      <xdr:row>0</xdr:row>
      <xdr:rowOff>47625</xdr:rowOff>
    </xdr:from>
    <xdr:to>
      <xdr:col>1</xdr:col>
      <xdr:colOff>762001</xdr:colOff>
      <xdr:row>3</xdr:row>
      <xdr:rowOff>155340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95251" y="47625"/>
          <a:ext cx="964406" cy="8220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71437</xdr:colOff>
      <xdr:row>0</xdr:row>
      <xdr:rowOff>83344</xdr:rowOff>
    </xdr:from>
    <xdr:to>
      <xdr:col>1</xdr:col>
      <xdr:colOff>737032</xdr:colOff>
      <xdr:row>3</xdr:row>
      <xdr:rowOff>120562</xdr:rowOff>
    </xdr:to>
    <xdr:pic>
      <xdr:nvPicPr>
        <xdr:cNvPr id="2" name="Picture 1">
          <a:extLst>
            <a:ext uri="{FF2B5EF4-FFF2-40B4-BE49-F238E27FC236}">
              <a16:creationId xmlns:a16="http://schemas.microsoft.com/office/drawing/2014/main" id="{EAF9704C-3722-419A-8BD3-50A99B557BE0}"/>
            </a:ext>
          </a:extLst>
        </xdr:cNvPr>
        <xdr:cNvPicPr>
          <a:picLocks noChangeAspect="1"/>
        </xdr:cNvPicPr>
      </xdr:nvPicPr>
      <xdr:blipFill>
        <a:blip xmlns:r="http://schemas.openxmlformats.org/officeDocument/2006/relationships" r:embed="rId1"/>
        <a:stretch>
          <a:fillRect/>
        </a:stretch>
      </xdr:blipFill>
      <xdr:spPr>
        <a:xfrm>
          <a:off x="71437" y="83344"/>
          <a:ext cx="963251" cy="8230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517151</xdr:colOff>
      <xdr:row>0</xdr:row>
      <xdr:rowOff>22411</xdr:rowOff>
    </xdr:from>
    <xdr:to>
      <xdr:col>6</xdr:col>
      <xdr:colOff>808049</xdr:colOff>
      <xdr:row>3</xdr:row>
      <xdr:rowOff>105854</xdr:rowOff>
    </xdr:to>
    <xdr:pic>
      <xdr:nvPicPr>
        <xdr:cNvPr id="3" name="Picture 2">
          <a:extLst>
            <a:ext uri="{FF2B5EF4-FFF2-40B4-BE49-F238E27FC236}">
              <a16:creationId xmlns:a16="http://schemas.microsoft.com/office/drawing/2014/main" id="{2BB0BD68-5951-4395-9FC7-B235A82A153B}"/>
            </a:ext>
          </a:extLst>
        </xdr:cNvPr>
        <xdr:cNvPicPr>
          <a:picLocks noChangeAspect="1"/>
        </xdr:cNvPicPr>
      </xdr:nvPicPr>
      <xdr:blipFill>
        <a:blip xmlns:r="http://schemas.openxmlformats.org/officeDocument/2006/relationships" r:embed="rId1"/>
        <a:stretch>
          <a:fillRect/>
        </a:stretch>
      </xdr:blipFill>
      <xdr:spPr>
        <a:xfrm>
          <a:off x="7285504" y="22411"/>
          <a:ext cx="963251" cy="823031"/>
        </a:xfrm>
        <a:prstGeom prst="rect">
          <a:avLst/>
        </a:prstGeom>
      </xdr:spPr>
    </xdr:pic>
    <xdr:clientData/>
  </xdr:twoCellAnchor>
  <xdr:twoCellAnchor editAs="oneCell">
    <xdr:from>
      <xdr:col>0</xdr:col>
      <xdr:colOff>33618</xdr:colOff>
      <xdr:row>0</xdr:row>
      <xdr:rowOff>44824</xdr:rowOff>
    </xdr:from>
    <xdr:to>
      <xdr:col>1</xdr:col>
      <xdr:colOff>391751</xdr:colOff>
      <xdr:row>3</xdr:row>
      <xdr:rowOff>128267</xdr:rowOff>
    </xdr:to>
    <xdr:pic>
      <xdr:nvPicPr>
        <xdr:cNvPr id="4" name="Picture 3">
          <a:extLst>
            <a:ext uri="{FF2B5EF4-FFF2-40B4-BE49-F238E27FC236}">
              <a16:creationId xmlns:a16="http://schemas.microsoft.com/office/drawing/2014/main" id="{7DA5DBF3-2F13-47AA-9F39-3C9C7AE49172}"/>
            </a:ext>
          </a:extLst>
        </xdr:cNvPr>
        <xdr:cNvPicPr>
          <a:picLocks noChangeAspect="1"/>
        </xdr:cNvPicPr>
      </xdr:nvPicPr>
      <xdr:blipFill>
        <a:blip xmlns:r="http://schemas.openxmlformats.org/officeDocument/2006/relationships" r:embed="rId1"/>
        <a:stretch>
          <a:fillRect/>
        </a:stretch>
      </xdr:blipFill>
      <xdr:spPr>
        <a:xfrm>
          <a:off x="33618" y="44824"/>
          <a:ext cx="963251" cy="8230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95251</xdr:colOff>
      <xdr:row>0</xdr:row>
      <xdr:rowOff>47625</xdr:rowOff>
    </xdr:from>
    <xdr:to>
      <xdr:col>1</xdr:col>
      <xdr:colOff>919164</xdr:colOff>
      <xdr:row>2</xdr:row>
      <xdr:rowOff>155340</xdr:rowOff>
    </xdr:to>
    <xdr:pic>
      <xdr:nvPicPr>
        <xdr:cNvPr id="2" name="Picture 1">
          <a:extLst>
            <a:ext uri="{FF2B5EF4-FFF2-40B4-BE49-F238E27FC236}">
              <a16:creationId xmlns:a16="http://schemas.microsoft.com/office/drawing/2014/main" id="{FDAD439E-9C22-4BBF-8AA3-680DA489E4E8}"/>
            </a:ext>
          </a:extLst>
        </xdr:cNvPr>
        <xdr:cNvPicPr>
          <a:picLocks noChangeAspect="1"/>
        </xdr:cNvPicPr>
      </xdr:nvPicPr>
      <xdr:blipFill>
        <a:blip xmlns:r="http://schemas.openxmlformats.org/officeDocument/2006/relationships" r:embed="rId1"/>
        <a:stretch>
          <a:fillRect/>
        </a:stretch>
      </xdr:blipFill>
      <xdr:spPr>
        <a:xfrm>
          <a:off x="95251" y="47625"/>
          <a:ext cx="1119188" cy="87209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71438</xdr:colOff>
      <xdr:row>0</xdr:row>
      <xdr:rowOff>95250</xdr:rowOff>
    </xdr:from>
    <xdr:to>
      <xdr:col>1</xdr:col>
      <xdr:colOff>895351</xdr:colOff>
      <xdr:row>3</xdr:row>
      <xdr:rowOff>179152</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71438" y="95250"/>
          <a:ext cx="1121569" cy="86971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22411</xdr:colOff>
      <xdr:row>0</xdr:row>
      <xdr:rowOff>33618</xdr:rowOff>
    </xdr:from>
    <xdr:to>
      <xdr:col>0</xdr:col>
      <xdr:colOff>1144172</xdr:colOff>
      <xdr:row>4</xdr:row>
      <xdr:rowOff>58884</xdr:rowOff>
    </xdr:to>
    <xdr:pic>
      <xdr:nvPicPr>
        <xdr:cNvPr id="4" name="Picture 3">
          <a:extLst>
            <a:ext uri="{FF2B5EF4-FFF2-40B4-BE49-F238E27FC236}">
              <a16:creationId xmlns:a16="http://schemas.microsoft.com/office/drawing/2014/main" id="{B30E6068-B1E5-48D4-ACBD-2313FCF4EC96}"/>
            </a:ext>
          </a:extLst>
        </xdr:cNvPr>
        <xdr:cNvPicPr>
          <a:picLocks noChangeAspect="1"/>
        </xdr:cNvPicPr>
      </xdr:nvPicPr>
      <xdr:blipFill>
        <a:blip xmlns:r="http://schemas.openxmlformats.org/officeDocument/2006/relationships" r:embed="rId1"/>
        <a:stretch>
          <a:fillRect/>
        </a:stretch>
      </xdr:blipFill>
      <xdr:spPr>
        <a:xfrm>
          <a:off x="22411" y="33618"/>
          <a:ext cx="1121761" cy="865707"/>
        </a:xfrm>
        <a:prstGeom prst="rect">
          <a:avLst/>
        </a:prstGeom>
      </xdr:spPr>
    </xdr:pic>
    <xdr:clientData/>
  </xdr:twoCellAnchor>
  <xdr:twoCellAnchor editAs="oneCell">
    <xdr:from>
      <xdr:col>30</xdr:col>
      <xdr:colOff>560293</xdr:colOff>
      <xdr:row>0</xdr:row>
      <xdr:rowOff>67235</xdr:rowOff>
    </xdr:from>
    <xdr:to>
      <xdr:col>31</xdr:col>
      <xdr:colOff>819201</xdr:colOff>
      <xdr:row>4</xdr:row>
      <xdr:rowOff>92501</xdr:rowOff>
    </xdr:to>
    <xdr:pic>
      <xdr:nvPicPr>
        <xdr:cNvPr id="9" name="Picture 8">
          <a:extLst>
            <a:ext uri="{FF2B5EF4-FFF2-40B4-BE49-F238E27FC236}">
              <a16:creationId xmlns:a16="http://schemas.microsoft.com/office/drawing/2014/main" id="{DF5BA141-0697-462C-9F66-3A3D3F0ED716}"/>
            </a:ext>
          </a:extLst>
        </xdr:cNvPr>
        <xdr:cNvPicPr>
          <a:picLocks noChangeAspect="1"/>
        </xdr:cNvPicPr>
      </xdr:nvPicPr>
      <xdr:blipFill>
        <a:blip xmlns:r="http://schemas.openxmlformats.org/officeDocument/2006/relationships" r:embed="rId1"/>
        <a:stretch>
          <a:fillRect/>
        </a:stretch>
      </xdr:blipFill>
      <xdr:spPr>
        <a:xfrm>
          <a:off x="24014205" y="67235"/>
          <a:ext cx="1121761" cy="86570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33618</xdr:colOff>
      <xdr:row>0</xdr:row>
      <xdr:rowOff>44824</xdr:rowOff>
    </xdr:from>
    <xdr:to>
      <xdr:col>0</xdr:col>
      <xdr:colOff>1155187</xdr:colOff>
      <xdr:row>4</xdr:row>
      <xdr:rowOff>74098</xdr:rowOff>
    </xdr:to>
    <xdr:pic>
      <xdr:nvPicPr>
        <xdr:cNvPr id="3" name="Picture 2">
          <a:extLst>
            <a:ext uri="{FF2B5EF4-FFF2-40B4-BE49-F238E27FC236}">
              <a16:creationId xmlns:a16="http://schemas.microsoft.com/office/drawing/2014/main" id="{71F9950C-489A-4D08-8DD7-EC56754EB980}"/>
            </a:ext>
          </a:extLst>
        </xdr:cNvPr>
        <xdr:cNvPicPr>
          <a:picLocks noChangeAspect="1"/>
        </xdr:cNvPicPr>
      </xdr:nvPicPr>
      <xdr:blipFill>
        <a:blip xmlns:r="http://schemas.openxmlformats.org/officeDocument/2006/relationships" r:embed="rId1"/>
        <a:stretch>
          <a:fillRect/>
        </a:stretch>
      </xdr:blipFill>
      <xdr:spPr>
        <a:xfrm>
          <a:off x="33618" y="44824"/>
          <a:ext cx="1121569" cy="869715"/>
        </a:xfrm>
        <a:prstGeom prst="rect">
          <a:avLst/>
        </a:prstGeom>
      </xdr:spPr>
    </xdr:pic>
    <xdr:clientData/>
  </xdr:twoCellAnchor>
  <xdr:twoCellAnchor editAs="oneCell">
    <xdr:from>
      <xdr:col>11</xdr:col>
      <xdr:colOff>448235</xdr:colOff>
      <xdr:row>0</xdr:row>
      <xdr:rowOff>56030</xdr:rowOff>
    </xdr:from>
    <xdr:to>
      <xdr:col>12</xdr:col>
      <xdr:colOff>718157</xdr:colOff>
      <xdr:row>4</xdr:row>
      <xdr:rowOff>85304</xdr:rowOff>
    </xdr:to>
    <xdr:pic>
      <xdr:nvPicPr>
        <xdr:cNvPr id="4" name="Picture 3">
          <a:extLst>
            <a:ext uri="{FF2B5EF4-FFF2-40B4-BE49-F238E27FC236}">
              <a16:creationId xmlns:a16="http://schemas.microsoft.com/office/drawing/2014/main" id="{B1EB558A-7BBC-4372-9450-80025A919A16}"/>
            </a:ext>
          </a:extLst>
        </xdr:cNvPr>
        <xdr:cNvPicPr>
          <a:picLocks noChangeAspect="1"/>
        </xdr:cNvPicPr>
      </xdr:nvPicPr>
      <xdr:blipFill>
        <a:blip xmlns:r="http://schemas.openxmlformats.org/officeDocument/2006/relationships" r:embed="rId1"/>
        <a:stretch>
          <a:fillRect/>
        </a:stretch>
      </xdr:blipFill>
      <xdr:spPr>
        <a:xfrm>
          <a:off x="9581029" y="56030"/>
          <a:ext cx="1121569" cy="8697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P34"/>
  <sheetViews>
    <sheetView showGridLines="0" zoomScaleNormal="100" workbookViewId="0">
      <selection activeCell="A32" sqref="A32:I36"/>
    </sheetView>
  </sheetViews>
  <sheetFormatPr defaultRowHeight="15" x14ac:dyDescent="0.25"/>
  <sheetData>
    <row r="1" spans="1:16" x14ac:dyDescent="0.25">
      <c r="B1" s="60"/>
      <c r="C1" s="60"/>
      <c r="D1" s="60"/>
      <c r="E1" s="60"/>
      <c r="F1" s="60"/>
      <c r="G1" s="60"/>
      <c r="H1" s="60"/>
      <c r="I1" s="60"/>
      <c r="J1" s="60"/>
      <c r="K1" s="60"/>
      <c r="L1" s="60"/>
      <c r="M1" s="60"/>
      <c r="N1" s="60"/>
      <c r="O1" s="60"/>
      <c r="P1" s="60"/>
    </row>
    <row r="2" spans="1:16" x14ac:dyDescent="0.25">
      <c r="A2" s="60"/>
      <c r="B2" s="60"/>
      <c r="C2" s="60"/>
      <c r="D2" s="60"/>
      <c r="E2" s="60"/>
      <c r="F2" s="60"/>
      <c r="G2" s="60"/>
      <c r="H2" s="60"/>
      <c r="I2" s="60"/>
      <c r="J2" s="60"/>
      <c r="K2" s="60"/>
      <c r="L2" s="60"/>
      <c r="N2" s="60"/>
      <c r="O2" s="60"/>
      <c r="P2" s="60"/>
    </row>
    <row r="3" spans="1:16" x14ac:dyDescent="0.25">
      <c r="A3" s="60"/>
      <c r="B3" s="60"/>
      <c r="C3" s="60"/>
      <c r="D3" s="60"/>
      <c r="E3" s="60"/>
      <c r="F3" s="60"/>
      <c r="G3" s="60"/>
      <c r="H3" s="60"/>
      <c r="I3" s="60"/>
      <c r="J3" s="60"/>
      <c r="K3" s="60"/>
      <c r="L3" s="60"/>
      <c r="M3" s="60"/>
      <c r="N3" s="60"/>
      <c r="O3" s="60"/>
      <c r="P3" s="60"/>
    </row>
    <row r="4" spans="1:16" x14ac:dyDescent="0.25">
      <c r="A4" s="60"/>
      <c r="B4" s="60"/>
      <c r="C4" s="60"/>
      <c r="D4" s="60"/>
      <c r="E4" s="60"/>
      <c r="F4" s="60"/>
      <c r="G4" s="60"/>
      <c r="H4" s="60"/>
      <c r="I4" s="60"/>
      <c r="J4" s="60"/>
      <c r="K4" s="60"/>
      <c r="L4" s="60"/>
      <c r="M4" s="60"/>
      <c r="N4" s="60"/>
      <c r="O4" s="60"/>
      <c r="P4" s="60"/>
    </row>
    <row r="5" spans="1:16" x14ac:dyDescent="0.25">
      <c r="A5" s="60"/>
      <c r="B5" s="60"/>
      <c r="C5" s="60"/>
      <c r="D5" s="60"/>
      <c r="E5" s="60"/>
      <c r="F5" s="60"/>
      <c r="G5" s="60"/>
      <c r="H5" s="60"/>
      <c r="I5" s="60"/>
      <c r="J5" s="60"/>
      <c r="K5" s="60"/>
      <c r="L5" s="60"/>
      <c r="M5" s="60"/>
      <c r="N5" s="60"/>
      <c r="O5" s="60"/>
      <c r="P5" s="60"/>
    </row>
    <row r="6" spans="1:16" x14ac:dyDescent="0.25">
      <c r="A6" s="60"/>
      <c r="B6" s="60"/>
      <c r="C6" s="60"/>
      <c r="D6" s="60"/>
      <c r="E6" s="60"/>
      <c r="F6" s="60"/>
      <c r="G6" s="60"/>
      <c r="H6" s="60"/>
      <c r="I6" s="60"/>
      <c r="J6" s="60"/>
      <c r="K6" s="60"/>
      <c r="L6" s="60"/>
      <c r="M6" s="60"/>
      <c r="N6" s="60"/>
      <c r="O6" s="60"/>
      <c r="P6" s="60"/>
    </row>
    <row r="7" spans="1:16" ht="15.75" thickBot="1" x14ac:dyDescent="0.3">
      <c r="A7" s="60"/>
      <c r="B7" s="60"/>
      <c r="C7" s="60"/>
      <c r="D7" s="60"/>
      <c r="E7" s="60"/>
      <c r="F7" s="60"/>
      <c r="G7" s="60"/>
      <c r="H7" s="60"/>
      <c r="I7" s="60"/>
      <c r="J7" s="60"/>
      <c r="K7" s="60"/>
      <c r="L7" s="60"/>
      <c r="M7" s="60"/>
      <c r="N7" s="60"/>
      <c r="O7" s="60"/>
      <c r="P7" s="60"/>
    </row>
    <row r="8" spans="1:16" x14ac:dyDescent="0.25">
      <c r="A8" s="317" t="s">
        <v>128</v>
      </c>
      <c r="B8" s="318"/>
      <c r="C8" s="318"/>
      <c r="D8" s="318"/>
      <c r="E8" s="318"/>
      <c r="F8" s="318"/>
      <c r="G8" s="318"/>
      <c r="H8" s="318"/>
      <c r="I8" s="318"/>
      <c r="J8" s="318"/>
      <c r="K8" s="318"/>
      <c r="L8" s="318"/>
      <c r="M8" s="318"/>
      <c r="N8" s="318"/>
      <c r="O8" s="318"/>
      <c r="P8" s="319"/>
    </row>
    <row r="9" spans="1:16" x14ac:dyDescent="0.25">
      <c r="A9" s="320"/>
      <c r="B9" s="321"/>
      <c r="C9" s="321"/>
      <c r="D9" s="321"/>
      <c r="E9" s="321"/>
      <c r="F9" s="321"/>
      <c r="G9" s="321"/>
      <c r="H9" s="321"/>
      <c r="I9" s="321"/>
      <c r="J9" s="321"/>
      <c r="K9" s="321"/>
      <c r="L9" s="321"/>
      <c r="M9" s="321"/>
      <c r="N9" s="321"/>
      <c r="O9" s="321"/>
      <c r="P9" s="322"/>
    </row>
    <row r="10" spans="1:16" x14ac:dyDescent="0.25">
      <c r="A10" s="320"/>
      <c r="B10" s="321"/>
      <c r="C10" s="321"/>
      <c r="D10" s="321"/>
      <c r="E10" s="321"/>
      <c r="F10" s="321"/>
      <c r="G10" s="321"/>
      <c r="H10" s="321"/>
      <c r="I10" s="321"/>
      <c r="J10" s="321"/>
      <c r="K10" s="321"/>
      <c r="L10" s="321"/>
      <c r="M10" s="321"/>
      <c r="N10" s="321"/>
      <c r="O10" s="321"/>
      <c r="P10" s="322"/>
    </row>
    <row r="11" spans="1:16" x14ac:dyDescent="0.25">
      <c r="A11" s="320"/>
      <c r="B11" s="321"/>
      <c r="C11" s="321"/>
      <c r="D11" s="321"/>
      <c r="E11" s="321"/>
      <c r="F11" s="321"/>
      <c r="G11" s="321"/>
      <c r="H11" s="321"/>
      <c r="I11" s="321"/>
      <c r="J11" s="321"/>
      <c r="K11" s="321"/>
      <c r="L11" s="321"/>
      <c r="M11" s="321"/>
      <c r="N11" s="321"/>
      <c r="O11" s="321"/>
      <c r="P11" s="322"/>
    </row>
    <row r="12" spans="1:16" ht="15.75" thickBot="1" x14ac:dyDescent="0.3">
      <c r="A12" s="323"/>
      <c r="B12" s="324"/>
      <c r="C12" s="324"/>
      <c r="D12" s="324"/>
      <c r="E12" s="324"/>
      <c r="F12" s="324"/>
      <c r="G12" s="324"/>
      <c r="H12" s="324"/>
      <c r="I12" s="324"/>
      <c r="J12" s="324"/>
      <c r="K12" s="324"/>
      <c r="L12" s="324"/>
      <c r="M12" s="324"/>
      <c r="N12" s="324"/>
      <c r="O12" s="324"/>
      <c r="P12" s="325"/>
    </row>
    <row r="13" spans="1:16" x14ac:dyDescent="0.25">
      <c r="A13" s="60"/>
      <c r="B13" s="60"/>
      <c r="C13" s="60"/>
      <c r="D13" s="60"/>
      <c r="E13" s="60"/>
      <c r="F13" s="60"/>
      <c r="G13" s="60"/>
      <c r="H13" s="60"/>
      <c r="I13" s="60"/>
      <c r="J13" s="60"/>
      <c r="K13" s="60"/>
      <c r="L13" s="60"/>
      <c r="M13" s="60"/>
      <c r="N13" s="60"/>
      <c r="O13" s="60"/>
      <c r="P13" s="60"/>
    </row>
    <row r="14" spans="1:16" ht="15" customHeight="1" x14ac:dyDescent="0.25">
      <c r="A14" s="326" t="s">
        <v>138</v>
      </c>
      <c r="B14" s="326"/>
      <c r="C14" s="326"/>
      <c r="D14" s="326"/>
      <c r="E14" s="326"/>
      <c r="F14" s="326"/>
      <c r="G14" s="326"/>
      <c r="H14" s="326"/>
      <c r="I14" s="326"/>
      <c r="J14" s="326"/>
      <c r="K14" s="326"/>
      <c r="L14" s="326"/>
      <c r="M14" s="326"/>
      <c r="N14" s="326"/>
      <c r="O14" s="326"/>
      <c r="P14" s="326"/>
    </row>
    <row r="15" spans="1:16" x14ac:dyDescent="0.25">
      <c r="A15" s="326"/>
      <c r="B15" s="326"/>
      <c r="C15" s="326"/>
      <c r="D15" s="326"/>
      <c r="E15" s="326"/>
      <c r="F15" s="326"/>
      <c r="G15" s="326"/>
      <c r="H15" s="326"/>
      <c r="I15" s="326"/>
      <c r="J15" s="326"/>
      <c r="K15" s="326"/>
      <c r="L15" s="326"/>
      <c r="M15" s="326"/>
      <c r="N15" s="326"/>
      <c r="O15" s="326"/>
      <c r="P15" s="326"/>
    </row>
    <row r="16" spans="1:16" x14ac:dyDescent="0.25">
      <c r="A16" s="326"/>
      <c r="B16" s="326"/>
      <c r="C16" s="326"/>
      <c r="D16" s="326"/>
      <c r="E16" s="326"/>
      <c r="F16" s="326"/>
      <c r="G16" s="326"/>
      <c r="H16" s="326"/>
      <c r="I16" s="326"/>
      <c r="J16" s="326"/>
      <c r="K16" s="326"/>
      <c r="L16" s="326"/>
      <c r="M16" s="326"/>
      <c r="N16" s="326"/>
      <c r="O16" s="326"/>
      <c r="P16" s="326"/>
    </row>
    <row r="17" spans="1:16" x14ac:dyDescent="0.25">
      <c r="A17" s="326"/>
      <c r="B17" s="326"/>
      <c r="C17" s="326"/>
      <c r="D17" s="326"/>
      <c r="E17" s="326"/>
      <c r="F17" s="326"/>
      <c r="G17" s="326"/>
      <c r="H17" s="326"/>
      <c r="I17" s="326"/>
      <c r="J17" s="326"/>
      <c r="K17" s="326"/>
      <c r="L17" s="326"/>
      <c r="M17" s="326"/>
      <c r="N17" s="326"/>
      <c r="O17" s="326"/>
      <c r="P17" s="326"/>
    </row>
    <row r="18" spans="1:16" x14ac:dyDescent="0.25">
      <c r="A18" s="60"/>
      <c r="C18" s="60"/>
      <c r="D18" s="60"/>
      <c r="E18" s="60"/>
      <c r="F18" s="60"/>
      <c r="G18" s="60"/>
      <c r="H18" s="60"/>
      <c r="I18" s="60"/>
      <c r="J18" s="60"/>
      <c r="K18" s="60"/>
      <c r="L18" s="60"/>
      <c r="M18" s="60"/>
      <c r="N18" s="60"/>
      <c r="O18" s="60"/>
      <c r="P18" s="60"/>
    </row>
    <row r="19" spans="1:16" x14ac:dyDescent="0.25">
      <c r="A19" s="60"/>
      <c r="C19" s="60"/>
      <c r="D19" s="60"/>
      <c r="E19" s="60"/>
      <c r="F19" s="60"/>
      <c r="G19" s="60"/>
      <c r="H19" s="60"/>
      <c r="I19" s="60"/>
      <c r="J19" s="60"/>
      <c r="K19" s="60"/>
      <c r="L19" s="60"/>
      <c r="M19" s="60"/>
      <c r="N19" s="60"/>
      <c r="O19" s="60"/>
      <c r="P19" s="60"/>
    </row>
    <row r="20" spans="1:16" x14ac:dyDescent="0.25">
      <c r="A20" s="60"/>
      <c r="C20" s="60"/>
      <c r="D20" s="60"/>
      <c r="E20" s="60"/>
      <c r="F20" s="60"/>
      <c r="G20" s="60"/>
      <c r="H20" s="60"/>
      <c r="I20" s="60"/>
      <c r="J20" s="60"/>
      <c r="K20" s="60"/>
      <c r="L20" s="60"/>
      <c r="M20" s="60"/>
      <c r="N20" s="60"/>
      <c r="O20" s="60"/>
      <c r="P20" s="60"/>
    </row>
    <row r="21" spans="1:16" ht="23.25" x14ac:dyDescent="0.35">
      <c r="A21" s="61" t="s">
        <v>172</v>
      </c>
      <c r="B21" s="60"/>
      <c r="C21" s="60"/>
      <c r="D21" s="60"/>
      <c r="E21" s="60"/>
      <c r="F21" s="60"/>
      <c r="G21" s="60"/>
      <c r="H21" s="60"/>
      <c r="I21" s="60"/>
      <c r="J21" s="60"/>
      <c r="K21" s="60"/>
      <c r="L21" s="60"/>
      <c r="M21" s="60"/>
      <c r="N21" s="60"/>
      <c r="O21" s="60"/>
    </row>
    <row r="22" spans="1:16" ht="15" customHeight="1" x14ac:dyDescent="0.35">
      <c r="A22" s="61"/>
      <c r="B22" s="60"/>
      <c r="C22" s="60"/>
      <c r="D22" s="60"/>
      <c r="E22" s="60"/>
      <c r="F22" s="60"/>
      <c r="G22" s="60"/>
      <c r="H22" s="60"/>
      <c r="I22" s="60"/>
      <c r="J22" s="60"/>
      <c r="K22" s="60"/>
      <c r="L22" s="60"/>
      <c r="M22" s="60"/>
      <c r="N22" s="60"/>
      <c r="O22" s="60"/>
    </row>
    <row r="23" spans="1:16" ht="23.25" x14ac:dyDescent="0.35">
      <c r="A23" s="61" t="s">
        <v>139</v>
      </c>
      <c r="B23" s="60"/>
      <c r="C23" s="60"/>
      <c r="D23" s="60"/>
      <c r="E23" s="60"/>
      <c r="F23" s="60"/>
      <c r="G23" s="60"/>
      <c r="H23" s="60"/>
      <c r="I23" s="60"/>
      <c r="J23" s="60"/>
      <c r="K23" s="60"/>
      <c r="L23" s="60"/>
      <c r="M23" s="60"/>
      <c r="N23" s="60"/>
      <c r="O23" s="60"/>
    </row>
    <row r="24" spans="1:16" ht="15" customHeight="1" x14ac:dyDescent="0.35">
      <c r="A24" s="61"/>
      <c r="B24" s="60"/>
      <c r="C24" s="60"/>
      <c r="D24" s="60"/>
      <c r="E24" s="60"/>
      <c r="F24" s="60"/>
      <c r="G24" s="60"/>
      <c r="H24" s="60"/>
      <c r="I24" s="60"/>
      <c r="J24" s="60"/>
      <c r="K24" s="60"/>
      <c r="L24" s="60"/>
      <c r="M24" s="60"/>
      <c r="N24" s="60"/>
      <c r="O24" s="60"/>
    </row>
    <row r="25" spans="1:16" ht="19.899999999999999" customHeight="1" x14ac:dyDescent="0.35">
      <c r="A25" s="61" t="s">
        <v>174</v>
      </c>
      <c r="B25" s="60"/>
      <c r="C25" s="60"/>
      <c r="D25" s="60"/>
      <c r="E25" s="60"/>
      <c r="F25" s="60"/>
      <c r="G25" s="60"/>
      <c r="H25" s="60"/>
      <c r="I25" s="60"/>
      <c r="J25" s="60"/>
      <c r="K25" s="60"/>
      <c r="L25" s="60"/>
      <c r="M25" s="60"/>
      <c r="N25" s="60"/>
      <c r="O25" s="60"/>
    </row>
    <row r="26" spans="1:16" ht="15" customHeight="1" x14ac:dyDescent="0.35">
      <c r="A26" s="61"/>
      <c r="B26" s="60"/>
      <c r="C26" s="60"/>
      <c r="D26" s="60"/>
      <c r="E26" s="60"/>
      <c r="F26" s="60"/>
      <c r="G26" s="60"/>
      <c r="H26" s="60"/>
      <c r="I26" s="60"/>
      <c r="J26" s="60"/>
      <c r="K26" s="60"/>
      <c r="L26" s="60"/>
      <c r="M26" s="60"/>
      <c r="N26" s="60"/>
      <c r="O26" s="60"/>
    </row>
    <row r="27" spans="1:16" ht="23.25" customHeight="1" x14ac:dyDescent="0.25">
      <c r="A27" s="327" t="s">
        <v>173</v>
      </c>
      <c r="B27" s="327"/>
      <c r="C27" s="327"/>
      <c r="D27" s="327"/>
      <c r="E27" s="327"/>
      <c r="F27" s="327"/>
      <c r="G27" s="327"/>
      <c r="H27" s="327"/>
      <c r="I27" s="327"/>
      <c r="J27" s="327"/>
      <c r="K27" s="327"/>
      <c r="L27" s="327"/>
      <c r="M27" s="327"/>
      <c r="N27" s="327"/>
      <c r="O27" s="327"/>
    </row>
    <row r="28" spans="1:16" ht="23.25" customHeight="1" x14ac:dyDescent="0.25">
      <c r="A28" s="327"/>
      <c r="B28" s="327"/>
      <c r="C28" s="327"/>
      <c r="D28" s="327"/>
      <c r="E28" s="327"/>
      <c r="F28" s="327"/>
      <c r="G28" s="327"/>
      <c r="H28" s="327"/>
      <c r="I28" s="327"/>
      <c r="J28" s="327"/>
      <c r="K28" s="327"/>
      <c r="L28" s="327"/>
      <c r="M28" s="327"/>
      <c r="N28" s="327"/>
      <c r="O28" s="327"/>
    </row>
    <row r="29" spans="1:16" ht="15" customHeight="1" x14ac:dyDescent="0.25">
      <c r="B29" s="60"/>
      <c r="C29" s="60"/>
      <c r="D29" s="60"/>
      <c r="E29" s="60"/>
      <c r="F29" s="60"/>
      <c r="G29" s="60"/>
      <c r="H29" s="60"/>
      <c r="I29" s="60"/>
      <c r="J29" s="60"/>
      <c r="K29" s="60"/>
      <c r="L29" s="60"/>
      <c r="M29" s="60"/>
      <c r="N29" s="60"/>
      <c r="O29" s="60"/>
    </row>
    <row r="30" spans="1:16" ht="23.25" x14ac:dyDescent="0.35">
      <c r="A30" s="61" t="s">
        <v>142</v>
      </c>
    </row>
    <row r="31" spans="1:16" ht="15" customHeight="1" x14ac:dyDescent="0.25"/>
    <row r="32" spans="1:16" ht="23.25" x14ac:dyDescent="0.35">
      <c r="A32" s="61" t="s">
        <v>140</v>
      </c>
    </row>
    <row r="34" spans="1:1" ht="23.25" x14ac:dyDescent="0.35">
      <c r="A34" s="61" t="s">
        <v>175</v>
      </c>
    </row>
  </sheetData>
  <sheetProtection password="EA5D" sheet="1" objects="1" scenarios="1"/>
  <mergeCells count="3">
    <mergeCell ref="A8:P12"/>
    <mergeCell ref="A14:P17"/>
    <mergeCell ref="A27:O28"/>
  </mergeCells>
  <pageMargins left="0.70866141732283472" right="0.70866141732283472" top="0.74803149606299213" bottom="0.74803149606299213" header="0.31496062992125984" footer="0.31496062992125984"/>
  <pageSetup scale="83"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F116"/>
  <sheetViews>
    <sheetView zoomScale="85" zoomScaleNormal="85" workbookViewId="0">
      <pane xSplit="2" ySplit="6" topLeftCell="C43" activePane="bottomRight" state="frozen"/>
      <selection pane="topRight" activeCell="E1" sqref="E1"/>
      <selection pane="bottomLeft" activeCell="A6" sqref="A6"/>
      <selection pane="bottomRight" activeCell="N3" sqref="D1:N1048576"/>
    </sheetView>
  </sheetViews>
  <sheetFormatPr defaultRowHeight="15" x14ac:dyDescent="0.25"/>
  <cols>
    <col min="1" max="1" width="26.85546875" customWidth="1"/>
    <col min="2" max="2" width="45.5703125" bestFit="1" customWidth="1"/>
    <col min="3" max="3" width="3.42578125" customWidth="1"/>
    <col min="4" max="14" width="13.140625" hidden="1" customWidth="1"/>
    <col min="15" max="15" width="13.140625" customWidth="1"/>
    <col min="16" max="25" width="13.140625" hidden="1" customWidth="1"/>
  </cols>
  <sheetData>
    <row r="1" spans="1:32" ht="18.75" x14ac:dyDescent="0.3">
      <c r="A1" s="514" t="s">
        <v>180</v>
      </c>
      <c r="B1" s="514"/>
      <c r="C1" s="514"/>
      <c r="D1" s="514"/>
      <c r="E1" s="514"/>
      <c r="F1" s="514"/>
      <c r="G1" s="514"/>
      <c r="H1" s="514"/>
      <c r="I1" s="514"/>
      <c r="J1" s="514"/>
      <c r="K1" s="514"/>
      <c r="L1" s="514"/>
      <c r="M1" s="514"/>
      <c r="N1" s="514"/>
      <c r="O1" s="514"/>
      <c r="P1" s="514"/>
      <c r="Q1" s="514"/>
      <c r="R1" s="514"/>
      <c r="S1" s="514"/>
      <c r="T1" s="514"/>
      <c r="U1" s="514"/>
      <c r="V1" s="514"/>
      <c r="W1" s="514"/>
      <c r="X1" s="514"/>
      <c r="Y1" s="514"/>
    </row>
    <row r="2" spans="1:32" ht="15.75" x14ac:dyDescent="0.25">
      <c r="A2" s="515" t="s">
        <v>351</v>
      </c>
      <c r="B2" s="515"/>
      <c r="C2" s="515"/>
      <c r="D2" s="515"/>
      <c r="E2" s="515"/>
      <c r="F2" s="515"/>
      <c r="G2" s="515"/>
      <c r="H2" s="515"/>
      <c r="I2" s="515"/>
      <c r="J2" s="515"/>
      <c r="K2" s="515"/>
      <c r="L2" s="515"/>
      <c r="M2" s="515"/>
      <c r="N2" s="515"/>
      <c r="O2" s="515"/>
      <c r="P2" s="515"/>
      <c r="Q2" s="515"/>
      <c r="R2" s="515"/>
      <c r="S2" s="515"/>
      <c r="T2" s="515"/>
      <c r="U2" s="515"/>
      <c r="V2" s="515"/>
      <c r="W2" s="515"/>
      <c r="X2" s="515"/>
      <c r="Y2" s="515"/>
    </row>
    <row r="3" spans="1:32" ht="15.75" x14ac:dyDescent="0.25">
      <c r="A3" s="124"/>
    </row>
    <row r="4" spans="1:32" x14ac:dyDescent="0.25">
      <c r="A4" s="516" t="s">
        <v>278</v>
      </c>
      <c r="B4" s="513" t="s">
        <v>302</v>
      </c>
      <c r="C4" s="136"/>
      <c r="D4" s="513" t="s">
        <v>199</v>
      </c>
      <c r="E4" s="513"/>
      <c r="F4" s="513"/>
      <c r="G4" s="513"/>
      <c r="H4" s="513"/>
      <c r="I4" s="513"/>
      <c r="J4" s="513"/>
      <c r="K4" s="513"/>
      <c r="L4" s="513"/>
      <c r="M4" s="513"/>
      <c r="N4" s="513"/>
      <c r="O4" s="513"/>
      <c r="P4" s="513"/>
      <c r="Q4" s="513"/>
      <c r="R4" s="513"/>
      <c r="S4" s="513"/>
      <c r="T4" s="513"/>
      <c r="U4" s="513"/>
      <c r="V4" s="513"/>
      <c r="W4" s="513"/>
      <c r="X4" s="513"/>
      <c r="Y4" s="513"/>
    </row>
    <row r="5" spans="1:32" x14ac:dyDescent="0.25">
      <c r="A5" s="516"/>
      <c r="B5" s="513"/>
      <c r="C5" s="136"/>
      <c r="D5" s="135" t="s">
        <v>200</v>
      </c>
      <c r="E5" s="135" t="s">
        <v>201</v>
      </c>
      <c r="F5" s="135" t="s">
        <v>205</v>
      </c>
      <c r="G5" s="135" t="s">
        <v>202</v>
      </c>
      <c r="H5" s="135" t="s">
        <v>203</v>
      </c>
      <c r="I5" s="84" t="s">
        <v>204</v>
      </c>
      <c r="J5" s="135" t="s">
        <v>206</v>
      </c>
      <c r="K5" s="135" t="s">
        <v>207</v>
      </c>
      <c r="L5" s="135" t="s">
        <v>208</v>
      </c>
      <c r="M5" s="135" t="s">
        <v>209</v>
      </c>
      <c r="N5" s="135" t="s">
        <v>210</v>
      </c>
      <c r="O5" s="84" t="s">
        <v>211</v>
      </c>
      <c r="P5" s="135" t="s">
        <v>212</v>
      </c>
      <c r="Q5" s="135" t="s">
        <v>213</v>
      </c>
      <c r="R5" s="135" t="s">
        <v>214</v>
      </c>
      <c r="S5" s="135" t="s">
        <v>215</v>
      </c>
      <c r="T5" s="135" t="s">
        <v>216</v>
      </c>
      <c r="U5" s="84" t="s">
        <v>217</v>
      </c>
      <c r="V5" s="135" t="s">
        <v>222</v>
      </c>
      <c r="W5" s="135" t="s">
        <v>223</v>
      </c>
      <c r="X5" s="135" t="s">
        <v>224</v>
      </c>
      <c r="Y5" s="135" t="s">
        <v>225</v>
      </c>
    </row>
    <row r="6" spans="1:32" x14ac:dyDescent="0.25">
      <c r="A6" s="516"/>
      <c r="B6" s="513"/>
      <c r="C6" s="136"/>
      <c r="D6" s="135" t="s">
        <v>181</v>
      </c>
      <c r="E6" s="135" t="s">
        <v>182</v>
      </c>
      <c r="F6" s="135" t="s">
        <v>183</v>
      </c>
      <c r="G6" s="135" t="s">
        <v>184</v>
      </c>
      <c r="H6" s="135" t="s">
        <v>185</v>
      </c>
      <c r="I6" s="84" t="s">
        <v>186</v>
      </c>
      <c r="J6" s="135" t="s">
        <v>187</v>
      </c>
      <c r="K6" s="135" t="s">
        <v>188</v>
      </c>
      <c r="L6" s="135" t="s">
        <v>189</v>
      </c>
      <c r="M6" s="135" t="s">
        <v>190</v>
      </c>
      <c r="N6" s="135" t="s">
        <v>191</v>
      </c>
      <c r="O6" s="84" t="s">
        <v>192</v>
      </c>
      <c r="P6" s="135" t="s">
        <v>193</v>
      </c>
      <c r="Q6" s="135" t="s">
        <v>194</v>
      </c>
      <c r="R6" s="135" t="s">
        <v>195</v>
      </c>
      <c r="S6" s="135" t="s">
        <v>196</v>
      </c>
      <c r="T6" s="135" t="s">
        <v>197</v>
      </c>
      <c r="U6" s="84" t="s">
        <v>198</v>
      </c>
      <c r="V6" s="135" t="s">
        <v>218</v>
      </c>
      <c r="W6" s="135" t="s">
        <v>219</v>
      </c>
      <c r="X6" s="135" t="s">
        <v>220</v>
      </c>
      <c r="Y6" s="135" t="s">
        <v>221</v>
      </c>
      <c r="Z6" s="135"/>
      <c r="AA6" s="135"/>
      <c r="AB6" s="135"/>
      <c r="AC6" s="135"/>
      <c r="AD6" s="135"/>
      <c r="AE6" s="135"/>
      <c r="AF6" s="135"/>
    </row>
    <row r="7" spans="1:32" s="125" customFormat="1" ht="18.75" customHeight="1" x14ac:dyDescent="0.25">
      <c r="A7" s="125" t="s">
        <v>15</v>
      </c>
      <c r="B7" s="140" t="s">
        <v>294</v>
      </c>
      <c r="C7" s="127"/>
      <c r="D7" s="128">
        <v>2</v>
      </c>
      <c r="E7" s="139">
        <v>2</v>
      </c>
      <c r="F7" s="139">
        <v>4</v>
      </c>
      <c r="G7" s="139">
        <v>2</v>
      </c>
      <c r="H7" s="128">
        <v>1</v>
      </c>
      <c r="I7" s="128">
        <v>1</v>
      </c>
      <c r="J7" s="129">
        <v>5</v>
      </c>
      <c r="K7" s="130">
        <v>6</v>
      </c>
      <c r="L7" s="130">
        <v>5</v>
      </c>
      <c r="M7" s="130">
        <v>7</v>
      </c>
      <c r="N7" s="130">
        <v>3</v>
      </c>
      <c r="O7" s="131">
        <f>VLOOKUP($A7,'Weekly Total League Table'!$BO$7:$BQ$59,3,FALSE)</f>
        <v>5</v>
      </c>
      <c r="P7" s="128">
        <f>VLOOKUP($A7,'Weekly Total League Table'!$BO$7:$BQ$59,3,FALSE)</f>
        <v>5</v>
      </c>
      <c r="Q7" s="128">
        <f>VLOOKUP($A7,'Weekly Total League Table'!$BO$7:$BQ$59,3,FALSE)</f>
        <v>5</v>
      </c>
      <c r="R7" s="128">
        <f>VLOOKUP($A7,'Weekly Total League Table'!$BO$7:$BQ$59,3,FALSE)</f>
        <v>5</v>
      </c>
      <c r="S7" s="128">
        <f>VLOOKUP($A7,'Weekly Total League Table'!$BO$7:$BQ$59,3,FALSE)</f>
        <v>5</v>
      </c>
      <c r="T7" s="128">
        <f>VLOOKUP($A7,'Weekly Total League Table'!$BO$7:$BQ$59,3,FALSE)</f>
        <v>5</v>
      </c>
      <c r="U7" s="128">
        <f>VLOOKUP($A7,'Weekly Total League Table'!$BO$7:$BQ$59,3,FALSE)</f>
        <v>5</v>
      </c>
      <c r="V7" s="129">
        <f>VLOOKUP($A7,'Weekly Total League Table'!$BO$7:$BQ$59,3,FALSE)</f>
        <v>5</v>
      </c>
      <c r="W7" s="130">
        <f>VLOOKUP($A7,'Weekly Total League Table'!$BO$7:$BQ$59,3,FALSE)</f>
        <v>5</v>
      </c>
      <c r="X7" s="130">
        <f>VLOOKUP($A7,'Weekly Total League Table'!$BO$7:$BQ$59,3,FALSE)</f>
        <v>5</v>
      </c>
      <c r="Y7" s="130">
        <f>VLOOKUP($A7,'Weekly Total League Table'!$BO$7:$BQ$59,3,FALSE)</f>
        <v>5</v>
      </c>
    </row>
    <row r="8" spans="1:32" s="125" customFormat="1" ht="18.75" customHeight="1" x14ac:dyDescent="0.25">
      <c r="A8" s="125" t="s">
        <v>83</v>
      </c>
      <c r="B8" s="140" t="s">
        <v>265</v>
      </c>
      <c r="C8" s="127"/>
      <c r="D8" s="128">
        <v>47</v>
      </c>
      <c r="E8" s="139">
        <v>37</v>
      </c>
      <c r="F8" s="139">
        <v>25</v>
      </c>
      <c r="G8" s="139">
        <v>35</v>
      </c>
      <c r="H8" s="128">
        <v>39</v>
      </c>
      <c r="I8" s="128">
        <v>36</v>
      </c>
      <c r="J8" s="129">
        <v>29</v>
      </c>
      <c r="K8" s="130">
        <v>24</v>
      </c>
      <c r="L8" s="130">
        <v>27</v>
      </c>
      <c r="M8" s="130">
        <v>27</v>
      </c>
      <c r="N8" s="130">
        <v>27</v>
      </c>
      <c r="O8" s="131">
        <f>VLOOKUP($A8,'Weekly Total League Table'!$BO$7:$BQ$59,3,FALSE)</f>
        <v>26</v>
      </c>
      <c r="P8" s="128">
        <f>VLOOKUP($A8,'Weekly Total League Table'!$BO$7:$BQ$59,3,FALSE)</f>
        <v>26</v>
      </c>
      <c r="Q8" s="128">
        <f>VLOOKUP($A8,'Weekly Total League Table'!$BO$7:$BQ$59,3,FALSE)</f>
        <v>26</v>
      </c>
      <c r="R8" s="128">
        <f>VLOOKUP($A8,'Weekly Total League Table'!$BO$7:$BQ$59,3,FALSE)</f>
        <v>26</v>
      </c>
      <c r="S8" s="128">
        <f>VLOOKUP($A8,'Weekly Total League Table'!$BO$7:$BQ$59,3,FALSE)</f>
        <v>26</v>
      </c>
      <c r="T8" s="128">
        <f>VLOOKUP($A8,'Weekly Total League Table'!$BO$7:$BQ$59,3,FALSE)</f>
        <v>26</v>
      </c>
      <c r="U8" s="128">
        <f>VLOOKUP($A8,'Weekly Total League Table'!$BO$7:$BQ$59,3,FALSE)</f>
        <v>26</v>
      </c>
      <c r="V8" s="129">
        <f>VLOOKUP($A8,'Weekly Total League Table'!$BO$7:$BQ$59,3,FALSE)</f>
        <v>26</v>
      </c>
      <c r="W8" s="130">
        <f>VLOOKUP($A8,'Weekly Total League Table'!$BO$7:$BQ$59,3,FALSE)</f>
        <v>26</v>
      </c>
      <c r="X8" s="130">
        <f>VLOOKUP($A8,'Weekly Total League Table'!$BO$7:$BQ$59,3,FALSE)</f>
        <v>26</v>
      </c>
      <c r="Y8" s="130">
        <f>VLOOKUP($A8,'Weekly Total League Table'!$BO$7:$BQ$59,3,FALSE)</f>
        <v>26</v>
      </c>
    </row>
    <row r="9" spans="1:32" s="125" customFormat="1" ht="18.75" customHeight="1" x14ac:dyDescent="0.25">
      <c r="A9" s="125" t="s">
        <v>230</v>
      </c>
      <c r="B9" s="140" t="s">
        <v>266</v>
      </c>
      <c r="C9" s="127"/>
      <c r="D9" s="128">
        <v>20</v>
      </c>
      <c r="E9" s="139">
        <v>44</v>
      </c>
      <c r="F9" s="139">
        <v>49</v>
      </c>
      <c r="G9" s="139">
        <v>50</v>
      </c>
      <c r="H9" s="128">
        <v>50</v>
      </c>
      <c r="I9" s="128">
        <v>50</v>
      </c>
      <c r="J9" s="129">
        <v>49</v>
      </c>
      <c r="K9" s="130">
        <v>46</v>
      </c>
      <c r="L9" s="130">
        <v>41</v>
      </c>
      <c r="M9" s="130">
        <v>40</v>
      </c>
      <c r="N9" s="130">
        <v>37</v>
      </c>
      <c r="O9" s="131">
        <f>VLOOKUP($A9,'Weekly Total League Table'!$BO$7:$BQ$59,3,FALSE)</f>
        <v>37</v>
      </c>
      <c r="P9" s="128">
        <f>VLOOKUP($A9,'Weekly Total League Table'!$BO$7:$BQ$59,3,FALSE)</f>
        <v>37</v>
      </c>
      <c r="Q9" s="128">
        <f>VLOOKUP($A9,'Weekly Total League Table'!$BO$7:$BQ$59,3,FALSE)</f>
        <v>37</v>
      </c>
      <c r="R9" s="128">
        <f>VLOOKUP($A9,'Weekly Total League Table'!$BO$7:$BQ$59,3,FALSE)</f>
        <v>37</v>
      </c>
      <c r="S9" s="128">
        <f>VLOOKUP($A9,'Weekly Total League Table'!$BO$7:$BQ$59,3,FALSE)</f>
        <v>37</v>
      </c>
      <c r="T9" s="128">
        <f>VLOOKUP($A9,'Weekly Total League Table'!$BO$7:$BQ$59,3,FALSE)</f>
        <v>37</v>
      </c>
      <c r="U9" s="128">
        <f>VLOOKUP($A9,'Weekly Total League Table'!$BO$7:$BQ$59,3,FALSE)</f>
        <v>37</v>
      </c>
      <c r="V9" s="129">
        <f>VLOOKUP($A9,'Weekly Total League Table'!$BO$7:$BQ$59,3,FALSE)</f>
        <v>37</v>
      </c>
      <c r="W9" s="130">
        <f>VLOOKUP($A9,'Weekly Total League Table'!$BO$7:$BQ$59,3,FALSE)</f>
        <v>37</v>
      </c>
      <c r="X9" s="130">
        <f>VLOOKUP($A9,'Weekly Total League Table'!$BO$7:$BQ$59,3,FALSE)</f>
        <v>37</v>
      </c>
      <c r="Y9" s="130">
        <f>VLOOKUP($A9,'Weekly Total League Table'!$BO$7:$BQ$59,3,FALSE)</f>
        <v>37</v>
      </c>
    </row>
    <row r="10" spans="1:32" s="125" customFormat="1" ht="18.75" customHeight="1" x14ac:dyDescent="0.25">
      <c r="A10" s="125" t="s">
        <v>228</v>
      </c>
      <c r="B10" s="140" t="s">
        <v>267</v>
      </c>
      <c r="C10" s="127"/>
      <c r="D10" s="128">
        <v>38</v>
      </c>
      <c r="E10" s="139">
        <v>50</v>
      </c>
      <c r="F10" s="139">
        <v>50</v>
      </c>
      <c r="G10" s="139">
        <v>52</v>
      </c>
      <c r="H10" s="128">
        <v>51</v>
      </c>
      <c r="I10" s="128">
        <v>51</v>
      </c>
      <c r="J10" s="129">
        <v>51</v>
      </c>
      <c r="K10" s="130">
        <v>50</v>
      </c>
      <c r="L10" s="130">
        <v>48</v>
      </c>
      <c r="M10" s="130">
        <v>47</v>
      </c>
      <c r="N10" s="130">
        <v>48</v>
      </c>
      <c r="O10" s="131">
        <f>VLOOKUP($A10,'Weekly Total League Table'!$BO$7:$BQ$59,3,FALSE)</f>
        <v>47</v>
      </c>
      <c r="P10" s="128">
        <f>VLOOKUP($A10,'Weekly Total League Table'!$BO$7:$BQ$59,3,FALSE)</f>
        <v>47</v>
      </c>
      <c r="Q10" s="128">
        <f>VLOOKUP($A10,'Weekly Total League Table'!$BO$7:$BQ$59,3,FALSE)</f>
        <v>47</v>
      </c>
      <c r="R10" s="128">
        <f>VLOOKUP($A10,'Weekly Total League Table'!$BO$7:$BQ$59,3,FALSE)</f>
        <v>47</v>
      </c>
      <c r="S10" s="128">
        <f>VLOOKUP($A10,'Weekly Total League Table'!$BO$7:$BQ$59,3,FALSE)</f>
        <v>47</v>
      </c>
      <c r="T10" s="128">
        <f>VLOOKUP($A10,'Weekly Total League Table'!$BO$7:$BQ$59,3,FALSE)</f>
        <v>47</v>
      </c>
      <c r="U10" s="128">
        <f>VLOOKUP($A10,'Weekly Total League Table'!$BO$7:$BQ$59,3,FALSE)</f>
        <v>47</v>
      </c>
      <c r="V10" s="129">
        <f>VLOOKUP($A10,'Weekly Total League Table'!$BO$7:$BQ$59,3,FALSE)</f>
        <v>47</v>
      </c>
      <c r="W10" s="130">
        <f>VLOOKUP($A10,'Weekly Total League Table'!$BO$7:$BQ$59,3,FALSE)</f>
        <v>47</v>
      </c>
      <c r="X10" s="130">
        <f>VLOOKUP($A10,'Weekly Total League Table'!$BO$7:$BQ$59,3,FALSE)</f>
        <v>47</v>
      </c>
      <c r="Y10" s="130">
        <f>VLOOKUP($A10,'Weekly Total League Table'!$BO$7:$BQ$59,3,FALSE)</f>
        <v>47</v>
      </c>
    </row>
    <row r="11" spans="1:32" s="125" customFormat="1" ht="18.75" customHeight="1" x14ac:dyDescent="0.25">
      <c r="A11" s="125" t="s">
        <v>84</v>
      </c>
      <c r="B11" s="140" t="s">
        <v>268</v>
      </c>
      <c r="C11" s="127"/>
      <c r="D11" s="128">
        <v>5</v>
      </c>
      <c r="E11" s="139">
        <v>7</v>
      </c>
      <c r="F11" s="139">
        <v>8</v>
      </c>
      <c r="G11" s="139">
        <v>14</v>
      </c>
      <c r="H11" s="128">
        <v>11</v>
      </c>
      <c r="I11" s="128">
        <v>9</v>
      </c>
      <c r="J11" s="129">
        <v>9</v>
      </c>
      <c r="K11" s="130">
        <v>7</v>
      </c>
      <c r="L11" s="130">
        <v>4</v>
      </c>
      <c r="M11" s="130">
        <v>6</v>
      </c>
      <c r="N11" s="130">
        <v>4</v>
      </c>
      <c r="O11" s="131">
        <f>VLOOKUP($A11,'Weekly Total League Table'!$BO$7:$BQ$59,3,FALSE)</f>
        <v>3</v>
      </c>
      <c r="P11" s="128">
        <f>VLOOKUP($A11,'Weekly Total League Table'!$BO$7:$BQ$59,3,FALSE)</f>
        <v>3</v>
      </c>
      <c r="Q11" s="128">
        <f>VLOOKUP($A11,'Weekly Total League Table'!$BO$7:$BQ$59,3,FALSE)</f>
        <v>3</v>
      </c>
      <c r="R11" s="128">
        <f>VLOOKUP($A11,'Weekly Total League Table'!$BO$7:$BQ$59,3,FALSE)</f>
        <v>3</v>
      </c>
      <c r="S11" s="128">
        <f>VLOOKUP($A11,'Weekly Total League Table'!$BO$7:$BQ$59,3,FALSE)</f>
        <v>3</v>
      </c>
      <c r="T11" s="128">
        <f>VLOOKUP($A11,'Weekly Total League Table'!$BO$7:$BQ$59,3,FALSE)</f>
        <v>3</v>
      </c>
      <c r="U11" s="128">
        <f>VLOOKUP($A11,'Weekly Total League Table'!$BO$7:$BQ$59,3,FALSE)</f>
        <v>3</v>
      </c>
      <c r="V11" s="129">
        <f>VLOOKUP($A11,'Weekly Total League Table'!$BO$7:$BQ$59,3,FALSE)</f>
        <v>3</v>
      </c>
      <c r="W11" s="130">
        <f>VLOOKUP($A11,'Weekly Total League Table'!$BO$7:$BQ$59,3,FALSE)</f>
        <v>3</v>
      </c>
      <c r="X11" s="130">
        <f>VLOOKUP($A11,'Weekly Total League Table'!$BO$7:$BQ$59,3,FALSE)</f>
        <v>3</v>
      </c>
      <c r="Y11" s="130">
        <f>VLOOKUP($A11,'Weekly Total League Table'!$BO$7:$BQ$59,3,FALSE)</f>
        <v>3</v>
      </c>
    </row>
    <row r="12" spans="1:32" s="125" customFormat="1" ht="18.75" customHeight="1" x14ac:dyDescent="0.25">
      <c r="A12" s="125" t="s">
        <v>25</v>
      </c>
      <c r="B12" s="140" t="s">
        <v>269</v>
      </c>
      <c r="C12" s="127"/>
      <c r="D12" s="128">
        <v>33</v>
      </c>
      <c r="E12" s="139">
        <v>28</v>
      </c>
      <c r="F12" s="139">
        <v>14</v>
      </c>
      <c r="G12" s="139">
        <v>15</v>
      </c>
      <c r="H12" s="128">
        <v>12</v>
      </c>
      <c r="I12" s="128">
        <v>17</v>
      </c>
      <c r="J12" s="129">
        <v>12</v>
      </c>
      <c r="K12" s="130">
        <v>16</v>
      </c>
      <c r="L12" s="130">
        <v>15</v>
      </c>
      <c r="M12" s="130">
        <v>14</v>
      </c>
      <c r="N12" s="130">
        <v>20</v>
      </c>
      <c r="O12" s="131">
        <f>VLOOKUP($A12,'Weekly Total League Table'!$BO$7:$BQ$59,3,FALSE)</f>
        <v>23</v>
      </c>
      <c r="P12" s="128">
        <f>VLOOKUP($A12,'Weekly Total League Table'!$BO$7:$BQ$59,3,FALSE)</f>
        <v>23</v>
      </c>
      <c r="Q12" s="128">
        <f>VLOOKUP($A12,'Weekly Total League Table'!$BO$7:$BQ$59,3,FALSE)</f>
        <v>23</v>
      </c>
      <c r="R12" s="128">
        <f>VLOOKUP($A12,'Weekly Total League Table'!$BO$7:$BQ$59,3,FALSE)</f>
        <v>23</v>
      </c>
      <c r="S12" s="128">
        <f>VLOOKUP($A12,'Weekly Total League Table'!$BO$7:$BQ$59,3,FALSE)</f>
        <v>23</v>
      </c>
      <c r="T12" s="128">
        <f>VLOOKUP($A12,'Weekly Total League Table'!$BO$7:$BQ$59,3,FALSE)</f>
        <v>23</v>
      </c>
      <c r="U12" s="128">
        <f>VLOOKUP($A12,'Weekly Total League Table'!$BO$7:$BQ$59,3,FALSE)</f>
        <v>23</v>
      </c>
      <c r="V12" s="129">
        <f>VLOOKUP($A12,'Weekly Total League Table'!$BO$7:$BQ$59,3,FALSE)</f>
        <v>23</v>
      </c>
      <c r="W12" s="130">
        <f>VLOOKUP($A12,'Weekly Total League Table'!$BO$7:$BQ$59,3,FALSE)</f>
        <v>23</v>
      </c>
      <c r="X12" s="130">
        <f>VLOOKUP($A12,'Weekly Total League Table'!$BO$7:$BQ$59,3,FALSE)</f>
        <v>23</v>
      </c>
      <c r="Y12" s="130">
        <f>VLOOKUP($A12,'Weekly Total League Table'!$BO$7:$BQ$59,3,FALSE)</f>
        <v>23</v>
      </c>
    </row>
    <row r="13" spans="1:32" s="125" customFormat="1" ht="18.75" customHeight="1" x14ac:dyDescent="0.25">
      <c r="A13" s="125" t="s">
        <v>229</v>
      </c>
      <c r="B13" s="140" t="s">
        <v>270</v>
      </c>
      <c r="C13" s="127"/>
      <c r="D13" s="128">
        <v>18</v>
      </c>
      <c r="E13" s="139">
        <v>38</v>
      </c>
      <c r="F13" s="139">
        <v>35</v>
      </c>
      <c r="G13" s="139">
        <v>34</v>
      </c>
      <c r="H13" s="128">
        <v>25</v>
      </c>
      <c r="I13" s="128">
        <v>24</v>
      </c>
      <c r="J13" s="129">
        <v>19</v>
      </c>
      <c r="K13" s="130">
        <v>19</v>
      </c>
      <c r="L13" s="130">
        <v>19</v>
      </c>
      <c r="M13" s="130">
        <v>20</v>
      </c>
      <c r="N13" s="130">
        <v>22</v>
      </c>
      <c r="O13" s="131">
        <f>VLOOKUP($A13,'Weekly Total League Table'!$BO$7:$BQ$59,3,FALSE)</f>
        <v>21</v>
      </c>
      <c r="P13" s="128">
        <f>VLOOKUP($A13,'Weekly Total League Table'!$BO$7:$BQ$59,3,FALSE)</f>
        <v>21</v>
      </c>
      <c r="Q13" s="128">
        <f>VLOOKUP($A13,'Weekly Total League Table'!$BO$7:$BQ$59,3,FALSE)</f>
        <v>21</v>
      </c>
      <c r="R13" s="128">
        <f>VLOOKUP($A13,'Weekly Total League Table'!$BO$7:$BQ$59,3,FALSE)</f>
        <v>21</v>
      </c>
      <c r="S13" s="128">
        <f>VLOOKUP($A13,'Weekly Total League Table'!$BO$7:$BQ$59,3,FALSE)</f>
        <v>21</v>
      </c>
      <c r="T13" s="128">
        <f>VLOOKUP($A13,'Weekly Total League Table'!$BO$7:$BQ$59,3,FALSE)</f>
        <v>21</v>
      </c>
      <c r="U13" s="128">
        <f>VLOOKUP($A13,'Weekly Total League Table'!$BO$7:$BQ$59,3,FALSE)</f>
        <v>21</v>
      </c>
      <c r="V13" s="129">
        <f>VLOOKUP($A13,'Weekly Total League Table'!$BO$7:$BQ$59,3,FALSE)</f>
        <v>21</v>
      </c>
      <c r="W13" s="130">
        <f>VLOOKUP($A13,'Weekly Total League Table'!$BO$7:$BQ$59,3,FALSE)</f>
        <v>21</v>
      </c>
      <c r="X13" s="130">
        <f>VLOOKUP($A13,'Weekly Total League Table'!$BO$7:$BQ$59,3,FALSE)</f>
        <v>21</v>
      </c>
      <c r="Y13" s="130">
        <f>VLOOKUP($A13,'Weekly Total League Table'!$BO$7:$BQ$59,3,FALSE)</f>
        <v>21</v>
      </c>
    </row>
    <row r="14" spans="1:32" s="125" customFormat="1" ht="18.75" customHeight="1" x14ac:dyDescent="0.25">
      <c r="A14" s="125" t="s">
        <v>7</v>
      </c>
      <c r="B14" s="140" t="s">
        <v>285</v>
      </c>
      <c r="C14" s="127"/>
      <c r="D14" s="128">
        <v>15</v>
      </c>
      <c r="E14" s="139">
        <v>17</v>
      </c>
      <c r="F14" s="139">
        <v>21</v>
      </c>
      <c r="G14" s="139">
        <v>22</v>
      </c>
      <c r="H14" s="128">
        <v>18</v>
      </c>
      <c r="I14" s="128">
        <v>13</v>
      </c>
      <c r="J14" s="129">
        <v>10</v>
      </c>
      <c r="K14" s="130">
        <v>11</v>
      </c>
      <c r="L14" s="130">
        <v>18</v>
      </c>
      <c r="M14" s="130">
        <v>17</v>
      </c>
      <c r="N14" s="130">
        <v>16</v>
      </c>
      <c r="O14" s="131">
        <f>VLOOKUP($A14,'Weekly Total League Table'!$BO$7:$BQ$59,3,FALSE)</f>
        <v>12</v>
      </c>
      <c r="P14" s="128">
        <f>VLOOKUP($A14,'Weekly Total League Table'!$BO$7:$BQ$59,3,FALSE)</f>
        <v>12</v>
      </c>
      <c r="Q14" s="128">
        <f>VLOOKUP($A14,'Weekly Total League Table'!$BO$7:$BQ$59,3,FALSE)</f>
        <v>12</v>
      </c>
      <c r="R14" s="128">
        <f>VLOOKUP($A14,'Weekly Total League Table'!$BO$7:$BQ$59,3,FALSE)</f>
        <v>12</v>
      </c>
      <c r="S14" s="128">
        <f>VLOOKUP($A14,'Weekly Total League Table'!$BO$7:$BQ$59,3,FALSE)</f>
        <v>12</v>
      </c>
      <c r="T14" s="128">
        <f>VLOOKUP($A14,'Weekly Total League Table'!$BO$7:$BQ$59,3,FALSE)</f>
        <v>12</v>
      </c>
      <c r="U14" s="128">
        <f>VLOOKUP($A14,'Weekly Total League Table'!$BO$7:$BQ$59,3,FALSE)</f>
        <v>12</v>
      </c>
      <c r="V14" s="129">
        <f>VLOOKUP($A14,'Weekly Total League Table'!$BO$7:$BQ$59,3,FALSE)</f>
        <v>12</v>
      </c>
      <c r="W14" s="130">
        <f>VLOOKUP($A14,'Weekly Total League Table'!$BO$7:$BQ$59,3,FALSE)</f>
        <v>12</v>
      </c>
      <c r="X14" s="130">
        <f>VLOOKUP($A14,'Weekly Total League Table'!$BO$7:$BQ$59,3,FALSE)</f>
        <v>12</v>
      </c>
      <c r="Y14" s="130">
        <f>VLOOKUP($A14,'Weekly Total League Table'!$BO$7:$BQ$59,3,FALSE)</f>
        <v>12</v>
      </c>
    </row>
    <row r="15" spans="1:32" s="125" customFormat="1" ht="18.75" customHeight="1" x14ac:dyDescent="0.25">
      <c r="A15" s="125" t="s">
        <v>14</v>
      </c>
      <c r="B15" s="140" t="s">
        <v>286</v>
      </c>
      <c r="C15" s="127"/>
      <c r="D15" s="128">
        <v>25</v>
      </c>
      <c r="E15" s="139">
        <v>24</v>
      </c>
      <c r="F15" s="139">
        <v>18</v>
      </c>
      <c r="G15" s="139">
        <v>13</v>
      </c>
      <c r="H15" s="128">
        <v>6</v>
      </c>
      <c r="I15" s="128">
        <v>5</v>
      </c>
      <c r="J15" s="129">
        <v>1</v>
      </c>
      <c r="K15" s="130">
        <v>2</v>
      </c>
      <c r="L15" s="130">
        <v>6</v>
      </c>
      <c r="M15" s="130">
        <v>5</v>
      </c>
      <c r="N15" s="130">
        <v>6</v>
      </c>
      <c r="O15" s="131">
        <f>VLOOKUP($A15,'Weekly Total League Table'!$BO$7:$BQ$59,3,FALSE)</f>
        <v>2</v>
      </c>
      <c r="P15" s="128">
        <f>VLOOKUP($A15,'Weekly Total League Table'!$BO$7:$BQ$59,3,FALSE)</f>
        <v>2</v>
      </c>
      <c r="Q15" s="128">
        <f>VLOOKUP($A15,'Weekly Total League Table'!$BO$7:$BQ$59,3,FALSE)</f>
        <v>2</v>
      </c>
      <c r="R15" s="128">
        <f>VLOOKUP($A15,'Weekly Total League Table'!$BO$7:$BQ$59,3,FALSE)</f>
        <v>2</v>
      </c>
      <c r="S15" s="128">
        <f>VLOOKUP($A15,'Weekly Total League Table'!$BO$7:$BQ$59,3,FALSE)</f>
        <v>2</v>
      </c>
      <c r="T15" s="128">
        <f>VLOOKUP($A15,'Weekly Total League Table'!$BO$7:$BQ$59,3,FALSE)</f>
        <v>2</v>
      </c>
      <c r="U15" s="128">
        <f>VLOOKUP($A15,'Weekly Total League Table'!$BO$7:$BQ$59,3,FALSE)</f>
        <v>2</v>
      </c>
      <c r="V15" s="129">
        <f>VLOOKUP($A15,'Weekly Total League Table'!$BO$7:$BQ$59,3,FALSE)</f>
        <v>2</v>
      </c>
      <c r="W15" s="130">
        <f>VLOOKUP($A15,'Weekly Total League Table'!$BO$7:$BQ$59,3,FALSE)</f>
        <v>2</v>
      </c>
      <c r="X15" s="130">
        <f>VLOOKUP($A15,'Weekly Total League Table'!$BO$7:$BQ$59,3,FALSE)</f>
        <v>2</v>
      </c>
      <c r="Y15" s="130">
        <f>VLOOKUP($A15,'Weekly Total League Table'!$BO$7:$BQ$59,3,FALSE)</f>
        <v>2</v>
      </c>
    </row>
    <row r="16" spans="1:32" s="125" customFormat="1" ht="18.75" customHeight="1" x14ac:dyDescent="0.25">
      <c r="A16" s="125" t="s">
        <v>39</v>
      </c>
      <c r="B16" s="140" t="s">
        <v>315</v>
      </c>
      <c r="C16" s="127"/>
      <c r="D16" s="128">
        <v>48</v>
      </c>
      <c r="E16" s="139">
        <v>45</v>
      </c>
      <c r="F16" s="139">
        <v>48</v>
      </c>
      <c r="G16" s="139">
        <v>48</v>
      </c>
      <c r="H16" s="128">
        <v>47</v>
      </c>
      <c r="I16" s="128">
        <v>45</v>
      </c>
      <c r="J16" s="129">
        <v>41</v>
      </c>
      <c r="K16" s="130">
        <v>39</v>
      </c>
      <c r="L16" s="130">
        <v>40</v>
      </c>
      <c r="M16" s="130">
        <v>38</v>
      </c>
      <c r="N16" s="130">
        <v>38</v>
      </c>
      <c r="O16" s="131">
        <f>VLOOKUP($A16,'Weekly Total League Table'!$BO$7:$BQ$59,3,FALSE)</f>
        <v>35</v>
      </c>
      <c r="P16" s="128">
        <f>VLOOKUP($A16,'Weekly Total League Table'!$BO$7:$BQ$59,3,FALSE)</f>
        <v>35</v>
      </c>
      <c r="Q16" s="128">
        <f>VLOOKUP($A16,'Weekly Total League Table'!$BO$7:$BQ$59,3,FALSE)</f>
        <v>35</v>
      </c>
      <c r="R16" s="128">
        <f>VLOOKUP($A16,'Weekly Total League Table'!$BO$7:$BQ$59,3,FALSE)</f>
        <v>35</v>
      </c>
      <c r="S16" s="128">
        <f>VLOOKUP($A16,'Weekly Total League Table'!$BO$7:$BQ$59,3,FALSE)</f>
        <v>35</v>
      </c>
      <c r="T16" s="128">
        <f>VLOOKUP($A16,'Weekly Total League Table'!$BO$7:$BQ$59,3,FALSE)</f>
        <v>35</v>
      </c>
      <c r="U16" s="128">
        <f>VLOOKUP($A16,'Weekly Total League Table'!$BO$7:$BQ$59,3,FALSE)</f>
        <v>35</v>
      </c>
      <c r="V16" s="129">
        <f>VLOOKUP($A16,'Weekly Total League Table'!$BO$7:$BQ$59,3,FALSE)</f>
        <v>35</v>
      </c>
      <c r="W16" s="130">
        <f>VLOOKUP($A16,'Weekly Total League Table'!$BO$7:$BQ$59,3,FALSE)</f>
        <v>35</v>
      </c>
      <c r="X16" s="130">
        <f>VLOOKUP($A16,'Weekly Total League Table'!$BO$7:$BQ$59,3,FALSE)</f>
        <v>35</v>
      </c>
      <c r="Y16" s="130">
        <f>VLOOKUP($A16,'Weekly Total League Table'!$BO$7:$BQ$59,3,FALSE)</f>
        <v>35</v>
      </c>
    </row>
    <row r="17" spans="1:25" s="125" customFormat="1" ht="18.75" customHeight="1" x14ac:dyDescent="0.25">
      <c r="A17" s="125" t="s">
        <v>4</v>
      </c>
      <c r="B17" s="140" t="s">
        <v>311</v>
      </c>
      <c r="C17" s="127"/>
      <c r="D17" s="128">
        <v>8</v>
      </c>
      <c r="E17" s="139">
        <v>12</v>
      </c>
      <c r="F17" s="139">
        <v>19</v>
      </c>
      <c r="G17" s="139">
        <v>18</v>
      </c>
      <c r="H17" s="128">
        <v>7</v>
      </c>
      <c r="I17" s="128">
        <v>7</v>
      </c>
      <c r="J17" s="129">
        <v>2</v>
      </c>
      <c r="K17" s="130">
        <v>4</v>
      </c>
      <c r="L17" s="130">
        <v>1</v>
      </c>
      <c r="M17" s="130">
        <v>1</v>
      </c>
      <c r="N17" s="130">
        <v>1</v>
      </c>
      <c r="O17" s="131">
        <f>VLOOKUP($A17,'Weekly Total League Table'!$BO$7:$BQ$59,3,FALSE)</f>
        <v>1</v>
      </c>
      <c r="P17" s="128">
        <f>VLOOKUP($A17,'Weekly Total League Table'!$BO$7:$BQ$59,3,FALSE)</f>
        <v>1</v>
      </c>
      <c r="Q17" s="128">
        <f>VLOOKUP($A17,'Weekly Total League Table'!$BO$7:$BQ$59,3,FALSE)</f>
        <v>1</v>
      </c>
      <c r="R17" s="128">
        <f>VLOOKUP($A17,'Weekly Total League Table'!$BO$7:$BQ$59,3,FALSE)</f>
        <v>1</v>
      </c>
      <c r="S17" s="128">
        <f>VLOOKUP($A17,'Weekly Total League Table'!$BO$7:$BQ$59,3,FALSE)</f>
        <v>1</v>
      </c>
      <c r="T17" s="128">
        <f>VLOOKUP($A17,'Weekly Total League Table'!$BO$7:$BQ$59,3,FALSE)</f>
        <v>1</v>
      </c>
      <c r="U17" s="128">
        <f>VLOOKUP($A17,'Weekly Total League Table'!$BO$7:$BQ$59,3,FALSE)</f>
        <v>1</v>
      </c>
      <c r="V17" s="129">
        <f>VLOOKUP($A17,'Weekly Total League Table'!$BO$7:$BQ$59,3,FALSE)</f>
        <v>1</v>
      </c>
      <c r="W17" s="130">
        <f>VLOOKUP($A17,'Weekly Total League Table'!$BO$7:$BQ$59,3,FALSE)</f>
        <v>1</v>
      </c>
      <c r="X17" s="130">
        <f>VLOOKUP($A17,'Weekly Total League Table'!$BO$7:$BQ$59,3,FALSE)</f>
        <v>1</v>
      </c>
      <c r="Y17" s="130">
        <f>VLOOKUP($A17,'Weekly Total League Table'!$BO$7:$BQ$59,3,FALSE)</f>
        <v>1</v>
      </c>
    </row>
    <row r="18" spans="1:25" s="125" customFormat="1" ht="18.75" customHeight="1" x14ac:dyDescent="0.25">
      <c r="A18" s="125" t="s">
        <v>81</v>
      </c>
      <c r="B18" s="140" t="s">
        <v>307</v>
      </c>
      <c r="C18" s="127"/>
      <c r="D18" s="128">
        <v>28</v>
      </c>
      <c r="E18" s="139">
        <v>27</v>
      </c>
      <c r="F18" s="139">
        <v>34</v>
      </c>
      <c r="G18" s="139">
        <v>36</v>
      </c>
      <c r="H18" s="128">
        <v>35</v>
      </c>
      <c r="I18" s="128">
        <v>38</v>
      </c>
      <c r="J18" s="129">
        <v>42</v>
      </c>
      <c r="K18" s="130">
        <v>44</v>
      </c>
      <c r="L18" s="130">
        <v>44</v>
      </c>
      <c r="M18" s="130">
        <v>45</v>
      </c>
      <c r="N18" s="130">
        <v>49</v>
      </c>
      <c r="O18" s="131">
        <f>VLOOKUP($A18,'Weekly Total League Table'!$BO$7:$BQ$59,3,FALSE)</f>
        <v>48</v>
      </c>
      <c r="P18" s="128">
        <f>VLOOKUP($A18,'Weekly Total League Table'!$BO$7:$BQ$59,3,FALSE)</f>
        <v>48</v>
      </c>
      <c r="Q18" s="128">
        <f>VLOOKUP($A18,'Weekly Total League Table'!$BO$7:$BQ$59,3,FALSE)</f>
        <v>48</v>
      </c>
      <c r="R18" s="128">
        <f>VLOOKUP($A18,'Weekly Total League Table'!$BO$7:$BQ$59,3,FALSE)</f>
        <v>48</v>
      </c>
      <c r="S18" s="128">
        <f>VLOOKUP($A18,'Weekly Total League Table'!$BO$7:$BQ$59,3,FALSE)</f>
        <v>48</v>
      </c>
      <c r="T18" s="128">
        <f>VLOOKUP($A18,'Weekly Total League Table'!$BO$7:$BQ$59,3,FALSE)</f>
        <v>48</v>
      </c>
      <c r="U18" s="128">
        <f>VLOOKUP($A18,'Weekly Total League Table'!$BO$7:$BQ$59,3,FALSE)</f>
        <v>48</v>
      </c>
      <c r="V18" s="129">
        <f>VLOOKUP($A18,'Weekly Total League Table'!$BO$7:$BQ$59,3,FALSE)</f>
        <v>48</v>
      </c>
      <c r="W18" s="130">
        <f>VLOOKUP($A18,'Weekly Total League Table'!$BO$7:$BQ$59,3,FALSE)</f>
        <v>48</v>
      </c>
      <c r="X18" s="130">
        <f>VLOOKUP($A18,'Weekly Total League Table'!$BO$7:$BQ$59,3,FALSE)</f>
        <v>48</v>
      </c>
      <c r="Y18" s="130">
        <f>VLOOKUP($A18,'Weekly Total League Table'!$BO$7:$BQ$59,3,FALSE)</f>
        <v>48</v>
      </c>
    </row>
    <row r="19" spans="1:25" s="125" customFormat="1" ht="18.75" customHeight="1" x14ac:dyDescent="0.25">
      <c r="A19" s="125" t="s">
        <v>6</v>
      </c>
      <c r="B19" s="140" t="s">
        <v>323</v>
      </c>
      <c r="C19" s="127"/>
      <c r="D19" s="128">
        <v>10</v>
      </c>
      <c r="E19" s="139">
        <v>14</v>
      </c>
      <c r="F19" s="139">
        <v>10</v>
      </c>
      <c r="G19" s="139">
        <v>8</v>
      </c>
      <c r="H19" s="128">
        <v>8</v>
      </c>
      <c r="I19" s="128">
        <v>3</v>
      </c>
      <c r="J19" s="129">
        <v>8</v>
      </c>
      <c r="K19" s="130">
        <v>10</v>
      </c>
      <c r="L19" s="130">
        <v>13</v>
      </c>
      <c r="M19" s="130">
        <v>15</v>
      </c>
      <c r="N19" s="130">
        <v>12</v>
      </c>
      <c r="O19" s="131">
        <f>VLOOKUP($A19,'Weekly Total League Table'!$BO$7:$BQ$59,3,FALSE)</f>
        <v>19</v>
      </c>
      <c r="P19" s="128">
        <f>VLOOKUP($A19,'Weekly Total League Table'!$BO$7:$BQ$59,3,FALSE)</f>
        <v>19</v>
      </c>
      <c r="Q19" s="128">
        <f>VLOOKUP($A19,'Weekly Total League Table'!$BO$7:$BQ$59,3,FALSE)</f>
        <v>19</v>
      </c>
      <c r="R19" s="128">
        <f>VLOOKUP($A19,'Weekly Total League Table'!$BO$7:$BQ$59,3,FALSE)</f>
        <v>19</v>
      </c>
      <c r="S19" s="128">
        <f>VLOOKUP($A19,'Weekly Total League Table'!$BO$7:$BQ$59,3,FALSE)</f>
        <v>19</v>
      </c>
      <c r="T19" s="128">
        <f>VLOOKUP($A19,'Weekly Total League Table'!$BO$7:$BQ$59,3,FALSE)</f>
        <v>19</v>
      </c>
      <c r="U19" s="128">
        <f>VLOOKUP($A19,'Weekly Total League Table'!$BO$7:$BQ$59,3,FALSE)</f>
        <v>19</v>
      </c>
      <c r="V19" s="129">
        <f>VLOOKUP($A19,'Weekly Total League Table'!$BO$7:$BQ$59,3,FALSE)</f>
        <v>19</v>
      </c>
      <c r="W19" s="130">
        <f>VLOOKUP($A19,'Weekly Total League Table'!$BO$7:$BQ$59,3,FALSE)</f>
        <v>19</v>
      </c>
      <c r="X19" s="130">
        <f>VLOOKUP($A19,'Weekly Total League Table'!$BO$7:$BQ$59,3,FALSE)</f>
        <v>19</v>
      </c>
      <c r="Y19" s="130">
        <f>VLOOKUP($A19,'Weekly Total League Table'!$BO$7:$BQ$59,3,FALSE)</f>
        <v>19</v>
      </c>
    </row>
    <row r="20" spans="1:25" s="125" customFormat="1" ht="18.75" customHeight="1" x14ac:dyDescent="0.25">
      <c r="A20" s="125" t="s">
        <v>242</v>
      </c>
      <c r="B20" s="140" t="s">
        <v>295</v>
      </c>
      <c r="C20" s="127"/>
      <c r="D20" s="128">
        <v>16</v>
      </c>
      <c r="E20" s="139">
        <v>15</v>
      </c>
      <c r="F20" s="139">
        <v>16</v>
      </c>
      <c r="G20" s="139">
        <v>19</v>
      </c>
      <c r="H20" s="128">
        <v>16</v>
      </c>
      <c r="I20" s="128">
        <v>16</v>
      </c>
      <c r="J20" s="129">
        <v>15</v>
      </c>
      <c r="K20" s="130">
        <v>13</v>
      </c>
      <c r="L20" s="130">
        <v>14</v>
      </c>
      <c r="M20" s="130">
        <v>16</v>
      </c>
      <c r="N20" s="130">
        <v>15</v>
      </c>
      <c r="O20" s="131">
        <f>VLOOKUP($A20,'Weekly Total League Table'!$BO$7:$BQ$59,3,FALSE)</f>
        <v>14</v>
      </c>
      <c r="P20" s="128">
        <f>VLOOKUP($A20,'Weekly Total League Table'!$BO$7:$BQ$59,3,FALSE)</f>
        <v>14</v>
      </c>
      <c r="Q20" s="128">
        <f>VLOOKUP($A20,'Weekly Total League Table'!$BO$7:$BQ$59,3,FALSE)</f>
        <v>14</v>
      </c>
      <c r="R20" s="128">
        <f>VLOOKUP($A20,'Weekly Total League Table'!$BO$7:$BQ$59,3,FALSE)</f>
        <v>14</v>
      </c>
      <c r="S20" s="128">
        <f>VLOOKUP($A20,'Weekly Total League Table'!$BO$7:$BQ$59,3,FALSE)</f>
        <v>14</v>
      </c>
      <c r="T20" s="128">
        <f>VLOOKUP($A20,'Weekly Total League Table'!$BO$7:$BQ$59,3,FALSE)</f>
        <v>14</v>
      </c>
      <c r="U20" s="128">
        <f>VLOOKUP($A20,'Weekly Total League Table'!$BO$7:$BQ$59,3,FALSE)</f>
        <v>14</v>
      </c>
      <c r="V20" s="129">
        <f>VLOOKUP($A20,'Weekly Total League Table'!$BO$7:$BQ$59,3,FALSE)</f>
        <v>14</v>
      </c>
      <c r="W20" s="130">
        <f>VLOOKUP($A20,'Weekly Total League Table'!$BO$7:$BQ$59,3,FALSE)</f>
        <v>14</v>
      </c>
      <c r="X20" s="130">
        <f>VLOOKUP($A20,'Weekly Total League Table'!$BO$7:$BQ$59,3,FALSE)</f>
        <v>14</v>
      </c>
      <c r="Y20" s="130">
        <f>VLOOKUP($A20,'Weekly Total League Table'!$BO$7:$BQ$59,3,FALSE)</f>
        <v>14</v>
      </c>
    </row>
    <row r="21" spans="1:25" s="125" customFormat="1" ht="18.75" customHeight="1" x14ac:dyDescent="0.25">
      <c r="A21" s="125" t="s">
        <v>243</v>
      </c>
      <c r="B21" s="140" t="s">
        <v>296</v>
      </c>
      <c r="C21" s="127"/>
      <c r="D21" s="128">
        <v>3</v>
      </c>
      <c r="E21" s="139">
        <v>3</v>
      </c>
      <c r="F21" s="139">
        <v>3</v>
      </c>
      <c r="G21" s="139">
        <v>3</v>
      </c>
      <c r="H21" s="128">
        <v>3</v>
      </c>
      <c r="I21" s="128">
        <v>6</v>
      </c>
      <c r="J21" s="129">
        <v>6</v>
      </c>
      <c r="K21" s="130">
        <v>1</v>
      </c>
      <c r="L21" s="130">
        <v>8</v>
      </c>
      <c r="M21" s="130">
        <v>8</v>
      </c>
      <c r="N21" s="130">
        <v>5</v>
      </c>
      <c r="O21" s="131">
        <f>VLOOKUP($A21,'Weekly Total League Table'!$BO$7:$BQ$59,3,FALSE)</f>
        <v>4</v>
      </c>
      <c r="P21" s="128">
        <f>VLOOKUP($A21,'Weekly Total League Table'!$BO$7:$BQ$59,3,FALSE)</f>
        <v>4</v>
      </c>
      <c r="Q21" s="128">
        <f>VLOOKUP($A21,'Weekly Total League Table'!$BO$7:$BQ$59,3,FALSE)</f>
        <v>4</v>
      </c>
      <c r="R21" s="128">
        <f>VLOOKUP($A21,'Weekly Total League Table'!$BO$7:$BQ$59,3,FALSE)</f>
        <v>4</v>
      </c>
      <c r="S21" s="128">
        <f>VLOOKUP($A21,'Weekly Total League Table'!$BO$7:$BQ$59,3,FALSE)</f>
        <v>4</v>
      </c>
      <c r="T21" s="128">
        <f>VLOOKUP($A21,'Weekly Total League Table'!$BO$7:$BQ$59,3,FALSE)</f>
        <v>4</v>
      </c>
      <c r="U21" s="128">
        <f>VLOOKUP($A21,'Weekly Total League Table'!$BO$7:$BQ$59,3,FALSE)</f>
        <v>4</v>
      </c>
      <c r="V21" s="129">
        <f>VLOOKUP($A21,'Weekly Total League Table'!$BO$7:$BQ$59,3,FALSE)</f>
        <v>4</v>
      </c>
      <c r="W21" s="130">
        <f>VLOOKUP($A21,'Weekly Total League Table'!$BO$7:$BQ$59,3,FALSE)</f>
        <v>4</v>
      </c>
      <c r="X21" s="130">
        <f>VLOOKUP($A21,'Weekly Total League Table'!$BO$7:$BQ$59,3,FALSE)</f>
        <v>4</v>
      </c>
      <c r="Y21" s="130">
        <f>VLOOKUP($A21,'Weekly Total League Table'!$BO$7:$BQ$59,3,FALSE)</f>
        <v>4</v>
      </c>
    </row>
    <row r="22" spans="1:25" s="125" customFormat="1" ht="18.75" customHeight="1" x14ac:dyDescent="0.25">
      <c r="A22" s="125" t="s">
        <v>244</v>
      </c>
      <c r="B22" s="140" t="s">
        <v>317</v>
      </c>
      <c r="C22" s="127"/>
      <c r="D22" s="128">
        <v>32</v>
      </c>
      <c r="E22" s="139">
        <v>40</v>
      </c>
      <c r="F22" s="139">
        <v>39</v>
      </c>
      <c r="G22" s="139">
        <v>39</v>
      </c>
      <c r="H22" s="128">
        <v>44</v>
      </c>
      <c r="I22" s="128">
        <v>41</v>
      </c>
      <c r="J22" s="129">
        <v>45</v>
      </c>
      <c r="K22" s="130">
        <v>49</v>
      </c>
      <c r="L22" s="130">
        <v>52</v>
      </c>
      <c r="M22" s="130">
        <v>53</v>
      </c>
      <c r="N22" s="130">
        <v>51</v>
      </c>
      <c r="O22" s="131">
        <f>VLOOKUP($A22,'Weekly Total League Table'!$BO$7:$BQ$59,3,FALSE)</f>
        <v>50</v>
      </c>
      <c r="P22" s="128">
        <f>VLOOKUP($A22,'Weekly Total League Table'!$BO$7:$BQ$59,3,FALSE)</f>
        <v>50</v>
      </c>
      <c r="Q22" s="128">
        <f>VLOOKUP($A22,'Weekly Total League Table'!$BO$7:$BQ$59,3,FALSE)</f>
        <v>50</v>
      </c>
      <c r="R22" s="128">
        <f>VLOOKUP($A22,'Weekly Total League Table'!$BO$7:$BQ$59,3,FALSE)</f>
        <v>50</v>
      </c>
      <c r="S22" s="128">
        <f>VLOOKUP($A22,'Weekly Total League Table'!$BO$7:$BQ$59,3,FALSE)</f>
        <v>50</v>
      </c>
      <c r="T22" s="128">
        <f>VLOOKUP($A22,'Weekly Total League Table'!$BO$7:$BQ$59,3,FALSE)</f>
        <v>50</v>
      </c>
      <c r="U22" s="128">
        <f>VLOOKUP($A22,'Weekly Total League Table'!$BO$7:$BQ$59,3,FALSE)</f>
        <v>50</v>
      </c>
      <c r="V22" s="129">
        <f>VLOOKUP($A22,'Weekly Total League Table'!$BO$7:$BQ$59,3,FALSE)</f>
        <v>50</v>
      </c>
      <c r="W22" s="130">
        <f>VLOOKUP($A22,'Weekly Total League Table'!$BO$7:$BQ$59,3,FALSE)</f>
        <v>50</v>
      </c>
      <c r="X22" s="130">
        <f>VLOOKUP($A22,'Weekly Total League Table'!$BO$7:$BQ$59,3,FALSE)</f>
        <v>50</v>
      </c>
      <c r="Y22" s="130">
        <f>VLOOKUP($A22,'Weekly Total League Table'!$BO$7:$BQ$59,3,FALSE)</f>
        <v>50</v>
      </c>
    </row>
    <row r="23" spans="1:25" s="125" customFormat="1" ht="18.75" customHeight="1" x14ac:dyDescent="0.25">
      <c r="A23" s="125" t="s">
        <v>30</v>
      </c>
      <c r="B23" s="140" t="s">
        <v>272</v>
      </c>
      <c r="C23" s="127"/>
      <c r="D23" s="128">
        <v>19</v>
      </c>
      <c r="E23" s="139">
        <v>20</v>
      </c>
      <c r="F23" s="139">
        <v>12</v>
      </c>
      <c r="G23" s="139">
        <v>7</v>
      </c>
      <c r="H23" s="128">
        <v>14</v>
      </c>
      <c r="I23" s="128">
        <v>10</v>
      </c>
      <c r="J23" s="129">
        <v>11</v>
      </c>
      <c r="K23" s="130">
        <v>8</v>
      </c>
      <c r="L23" s="130">
        <v>7</v>
      </c>
      <c r="M23" s="130">
        <v>4</v>
      </c>
      <c r="N23" s="130">
        <v>9</v>
      </c>
      <c r="O23" s="131">
        <f>VLOOKUP($A23,'Weekly Total League Table'!$BO$7:$BQ$59,3,FALSE)</f>
        <v>10</v>
      </c>
      <c r="P23" s="128">
        <f>VLOOKUP($A23,'Weekly Total League Table'!$BO$7:$BQ$59,3,FALSE)</f>
        <v>10</v>
      </c>
      <c r="Q23" s="128">
        <f>VLOOKUP($A23,'Weekly Total League Table'!$BO$7:$BQ$59,3,FALSE)</f>
        <v>10</v>
      </c>
      <c r="R23" s="128">
        <f>VLOOKUP($A23,'Weekly Total League Table'!$BO$7:$BQ$59,3,FALSE)</f>
        <v>10</v>
      </c>
      <c r="S23" s="128">
        <f>VLOOKUP($A23,'Weekly Total League Table'!$BO$7:$BQ$59,3,FALSE)</f>
        <v>10</v>
      </c>
      <c r="T23" s="128">
        <f>VLOOKUP($A23,'Weekly Total League Table'!$BO$7:$BQ$59,3,FALSE)</f>
        <v>10</v>
      </c>
      <c r="U23" s="128">
        <f>VLOOKUP($A23,'Weekly Total League Table'!$BO$7:$BQ$59,3,FALSE)</f>
        <v>10</v>
      </c>
      <c r="V23" s="129">
        <f>VLOOKUP($A23,'Weekly Total League Table'!$BO$7:$BQ$59,3,FALSE)</f>
        <v>10</v>
      </c>
      <c r="W23" s="130">
        <f>VLOOKUP($A23,'Weekly Total League Table'!$BO$7:$BQ$59,3,FALSE)</f>
        <v>10</v>
      </c>
      <c r="X23" s="130">
        <f>VLOOKUP($A23,'Weekly Total League Table'!$BO$7:$BQ$59,3,FALSE)</f>
        <v>10</v>
      </c>
      <c r="Y23" s="130">
        <f>VLOOKUP($A23,'Weekly Total League Table'!$BO$7:$BQ$59,3,FALSE)</f>
        <v>10</v>
      </c>
    </row>
    <row r="24" spans="1:25" s="125" customFormat="1" ht="18.75" customHeight="1" x14ac:dyDescent="0.25">
      <c r="A24" s="125" t="s">
        <v>245</v>
      </c>
      <c r="B24" s="140" t="s">
        <v>314</v>
      </c>
      <c r="C24" s="127"/>
      <c r="D24" s="128">
        <v>4</v>
      </c>
      <c r="E24" s="139">
        <v>6</v>
      </c>
      <c r="F24" s="139">
        <v>17</v>
      </c>
      <c r="G24" s="139">
        <v>16</v>
      </c>
      <c r="H24" s="128">
        <v>21</v>
      </c>
      <c r="I24" s="128">
        <v>28</v>
      </c>
      <c r="J24" s="129">
        <v>27</v>
      </c>
      <c r="K24" s="130">
        <v>21</v>
      </c>
      <c r="L24" s="130">
        <v>21</v>
      </c>
      <c r="M24" s="130">
        <v>22</v>
      </c>
      <c r="N24" s="130">
        <v>18</v>
      </c>
      <c r="O24" s="131">
        <f>VLOOKUP($A24,'Weekly Total League Table'!$BO$7:$BQ$59,3,FALSE)</f>
        <v>22</v>
      </c>
      <c r="P24" s="128">
        <f>VLOOKUP($A24,'Weekly Total League Table'!$BO$7:$BQ$59,3,FALSE)</f>
        <v>22</v>
      </c>
      <c r="Q24" s="128">
        <f>VLOOKUP($A24,'Weekly Total League Table'!$BO$7:$BQ$59,3,FALSE)</f>
        <v>22</v>
      </c>
      <c r="R24" s="128">
        <f>VLOOKUP($A24,'Weekly Total League Table'!$BO$7:$BQ$59,3,FALSE)</f>
        <v>22</v>
      </c>
      <c r="S24" s="128">
        <f>VLOOKUP($A24,'Weekly Total League Table'!$BO$7:$BQ$59,3,FALSE)</f>
        <v>22</v>
      </c>
      <c r="T24" s="128">
        <f>VLOOKUP($A24,'Weekly Total League Table'!$BO$7:$BQ$59,3,FALSE)</f>
        <v>22</v>
      </c>
      <c r="U24" s="128">
        <f>VLOOKUP($A24,'Weekly Total League Table'!$BO$7:$BQ$59,3,FALSE)</f>
        <v>22</v>
      </c>
      <c r="V24" s="129">
        <f>VLOOKUP($A24,'Weekly Total League Table'!$BO$7:$BQ$59,3,FALSE)</f>
        <v>22</v>
      </c>
      <c r="W24" s="130">
        <f>VLOOKUP($A24,'Weekly Total League Table'!$BO$7:$BQ$59,3,FALSE)</f>
        <v>22</v>
      </c>
      <c r="X24" s="130">
        <f>VLOOKUP($A24,'Weekly Total League Table'!$BO$7:$BQ$59,3,FALSE)</f>
        <v>22</v>
      </c>
      <c r="Y24" s="130">
        <f>VLOOKUP($A24,'Weekly Total League Table'!$BO$7:$BQ$59,3,FALSE)</f>
        <v>22</v>
      </c>
    </row>
    <row r="25" spans="1:25" s="125" customFormat="1" ht="18.75" customHeight="1" x14ac:dyDescent="0.25">
      <c r="A25" s="125" t="s">
        <v>82</v>
      </c>
      <c r="B25" s="140" t="s">
        <v>316</v>
      </c>
      <c r="C25" s="127"/>
      <c r="D25" s="128">
        <v>24</v>
      </c>
      <c r="E25" s="139">
        <v>19</v>
      </c>
      <c r="F25" s="139">
        <v>7</v>
      </c>
      <c r="G25" s="139">
        <v>12</v>
      </c>
      <c r="H25" s="128">
        <v>17</v>
      </c>
      <c r="I25" s="128">
        <v>18</v>
      </c>
      <c r="J25" s="129">
        <v>14</v>
      </c>
      <c r="K25" s="130">
        <v>17</v>
      </c>
      <c r="L25" s="130">
        <v>11</v>
      </c>
      <c r="M25" s="130">
        <v>10</v>
      </c>
      <c r="N25" s="130">
        <v>10</v>
      </c>
      <c r="O25" s="131">
        <f>VLOOKUP($A25,'Weekly Total League Table'!$BO$7:$BQ$59,3,FALSE)</f>
        <v>11</v>
      </c>
      <c r="P25" s="128">
        <f>VLOOKUP($A25,'Weekly Total League Table'!$BO$7:$BQ$59,3,FALSE)</f>
        <v>11</v>
      </c>
      <c r="Q25" s="128">
        <f>VLOOKUP($A25,'Weekly Total League Table'!$BO$7:$BQ$59,3,FALSE)</f>
        <v>11</v>
      </c>
      <c r="R25" s="128">
        <f>VLOOKUP($A25,'Weekly Total League Table'!$BO$7:$BQ$59,3,FALSE)</f>
        <v>11</v>
      </c>
      <c r="S25" s="128">
        <f>VLOOKUP($A25,'Weekly Total League Table'!$BO$7:$BQ$59,3,FALSE)</f>
        <v>11</v>
      </c>
      <c r="T25" s="128">
        <f>VLOOKUP($A25,'Weekly Total League Table'!$BO$7:$BQ$59,3,FALSE)</f>
        <v>11</v>
      </c>
      <c r="U25" s="128">
        <f>VLOOKUP($A25,'Weekly Total League Table'!$BO$7:$BQ$59,3,FALSE)</f>
        <v>11</v>
      </c>
      <c r="V25" s="129">
        <f>VLOOKUP($A25,'Weekly Total League Table'!$BO$7:$BQ$59,3,FALSE)</f>
        <v>11</v>
      </c>
      <c r="W25" s="130">
        <f>VLOOKUP($A25,'Weekly Total League Table'!$BO$7:$BQ$59,3,FALSE)</f>
        <v>11</v>
      </c>
      <c r="X25" s="130">
        <f>VLOOKUP($A25,'Weekly Total League Table'!$BO$7:$BQ$59,3,FALSE)</f>
        <v>11</v>
      </c>
      <c r="Y25" s="130">
        <f>VLOOKUP($A25,'Weekly Total League Table'!$BO$7:$BQ$59,3,FALSE)</f>
        <v>11</v>
      </c>
    </row>
    <row r="26" spans="1:25" s="125" customFormat="1" ht="18.75" customHeight="1" x14ac:dyDescent="0.25">
      <c r="A26" s="125" t="s">
        <v>10</v>
      </c>
      <c r="B26" s="140" t="s">
        <v>297</v>
      </c>
      <c r="C26" s="127"/>
      <c r="D26" s="128">
        <v>45</v>
      </c>
      <c r="E26" s="139">
        <v>33</v>
      </c>
      <c r="F26" s="139">
        <v>33</v>
      </c>
      <c r="G26" s="139">
        <v>31</v>
      </c>
      <c r="H26" s="128">
        <v>33</v>
      </c>
      <c r="I26" s="128">
        <v>40</v>
      </c>
      <c r="J26" s="129">
        <v>39</v>
      </c>
      <c r="K26" s="130">
        <v>36</v>
      </c>
      <c r="L26" s="130">
        <v>35</v>
      </c>
      <c r="M26" s="130">
        <v>37</v>
      </c>
      <c r="N26" s="130">
        <v>34</v>
      </c>
      <c r="O26" s="131">
        <f>VLOOKUP($A26,'Weekly Total League Table'!$BO$7:$BQ$59,3,FALSE)</f>
        <v>36</v>
      </c>
      <c r="P26" s="128">
        <f>VLOOKUP($A26,'Weekly Total League Table'!$BO$7:$BQ$59,3,FALSE)</f>
        <v>36</v>
      </c>
      <c r="Q26" s="128">
        <f>VLOOKUP($A26,'Weekly Total League Table'!$BO$7:$BQ$59,3,FALSE)</f>
        <v>36</v>
      </c>
      <c r="R26" s="128">
        <f>VLOOKUP($A26,'Weekly Total League Table'!$BO$7:$BQ$59,3,FALSE)</f>
        <v>36</v>
      </c>
      <c r="S26" s="128">
        <f>VLOOKUP($A26,'Weekly Total League Table'!$BO$7:$BQ$59,3,FALSE)</f>
        <v>36</v>
      </c>
      <c r="T26" s="128">
        <f>VLOOKUP($A26,'Weekly Total League Table'!$BO$7:$BQ$59,3,FALSE)</f>
        <v>36</v>
      </c>
      <c r="U26" s="128">
        <f>VLOOKUP($A26,'Weekly Total League Table'!$BO$7:$BQ$59,3,FALSE)</f>
        <v>36</v>
      </c>
      <c r="V26" s="129">
        <f>VLOOKUP($A26,'Weekly Total League Table'!$BO$7:$BQ$59,3,FALSE)</f>
        <v>36</v>
      </c>
      <c r="W26" s="130">
        <f>VLOOKUP($A26,'Weekly Total League Table'!$BO$7:$BQ$59,3,FALSE)</f>
        <v>36</v>
      </c>
      <c r="X26" s="130">
        <f>VLOOKUP($A26,'Weekly Total League Table'!$BO$7:$BQ$59,3,FALSE)</f>
        <v>36</v>
      </c>
      <c r="Y26" s="130">
        <f>VLOOKUP($A26,'Weekly Total League Table'!$BO$7:$BQ$59,3,FALSE)</f>
        <v>36</v>
      </c>
    </row>
    <row r="27" spans="1:25" s="125" customFormat="1" ht="18.75" customHeight="1" x14ac:dyDescent="0.25">
      <c r="A27" s="125" t="s">
        <v>246</v>
      </c>
      <c r="B27" s="140" t="s">
        <v>264</v>
      </c>
      <c r="C27" s="127"/>
      <c r="D27" s="128">
        <v>51</v>
      </c>
      <c r="E27" s="139">
        <v>53</v>
      </c>
      <c r="F27" s="139">
        <v>45</v>
      </c>
      <c r="G27" s="139">
        <v>44</v>
      </c>
      <c r="H27" s="128">
        <v>49</v>
      </c>
      <c r="I27" s="128">
        <v>46</v>
      </c>
      <c r="J27" s="129">
        <v>47</v>
      </c>
      <c r="K27" s="130">
        <v>45</v>
      </c>
      <c r="L27" s="130">
        <v>45</v>
      </c>
      <c r="M27" s="130">
        <v>46</v>
      </c>
      <c r="N27" s="130">
        <v>47</v>
      </c>
      <c r="O27" s="131">
        <f>VLOOKUP($A27,'Weekly Total League Table'!$BO$7:$BQ$59,3,FALSE)</f>
        <v>46</v>
      </c>
      <c r="P27" s="128">
        <f>VLOOKUP($A27,'Weekly Total League Table'!$BO$7:$BQ$59,3,FALSE)</f>
        <v>46</v>
      </c>
      <c r="Q27" s="128">
        <f>VLOOKUP($A27,'Weekly Total League Table'!$BO$7:$BQ$59,3,FALSE)</f>
        <v>46</v>
      </c>
      <c r="R27" s="128">
        <f>VLOOKUP($A27,'Weekly Total League Table'!$BO$7:$BQ$59,3,FALSE)</f>
        <v>46</v>
      </c>
      <c r="S27" s="128">
        <f>VLOOKUP($A27,'Weekly Total League Table'!$BO$7:$BQ$59,3,FALSE)</f>
        <v>46</v>
      </c>
      <c r="T27" s="128">
        <f>VLOOKUP($A27,'Weekly Total League Table'!$BO$7:$BQ$59,3,FALSE)</f>
        <v>46</v>
      </c>
      <c r="U27" s="128">
        <f>VLOOKUP($A27,'Weekly Total League Table'!$BO$7:$BQ$59,3,FALSE)</f>
        <v>46</v>
      </c>
      <c r="V27" s="129">
        <f>VLOOKUP($A27,'Weekly Total League Table'!$BO$7:$BQ$59,3,FALSE)</f>
        <v>46</v>
      </c>
      <c r="W27" s="130">
        <f>VLOOKUP($A27,'Weekly Total League Table'!$BO$7:$BQ$59,3,FALSE)</f>
        <v>46</v>
      </c>
      <c r="X27" s="130">
        <f>VLOOKUP($A27,'Weekly Total League Table'!$BO$7:$BQ$59,3,FALSE)</f>
        <v>46</v>
      </c>
      <c r="Y27" s="130">
        <f>VLOOKUP($A27,'Weekly Total League Table'!$BO$7:$BQ$59,3,FALSE)</f>
        <v>46</v>
      </c>
    </row>
    <row r="28" spans="1:25" s="125" customFormat="1" ht="18.75" customHeight="1" x14ac:dyDescent="0.25">
      <c r="A28" s="125" t="s">
        <v>31</v>
      </c>
      <c r="B28" s="140" t="s">
        <v>284</v>
      </c>
      <c r="C28" s="127"/>
      <c r="D28" s="128">
        <v>6</v>
      </c>
      <c r="E28" s="139">
        <v>1</v>
      </c>
      <c r="F28" s="139">
        <v>1</v>
      </c>
      <c r="G28" s="139">
        <v>1</v>
      </c>
      <c r="H28" s="128">
        <v>2</v>
      </c>
      <c r="I28" s="128">
        <v>2</v>
      </c>
      <c r="J28" s="129">
        <v>3</v>
      </c>
      <c r="K28" s="130">
        <v>5</v>
      </c>
      <c r="L28" s="130">
        <v>3</v>
      </c>
      <c r="M28" s="130">
        <v>3</v>
      </c>
      <c r="N28" s="130">
        <v>7</v>
      </c>
      <c r="O28" s="131">
        <f>VLOOKUP($A28,'Weekly Total League Table'!$BO$7:$BQ$59,3,FALSE)</f>
        <v>7</v>
      </c>
      <c r="P28" s="128">
        <f>VLOOKUP($A28,'Weekly Total League Table'!$BO$7:$BQ$59,3,FALSE)</f>
        <v>7</v>
      </c>
      <c r="Q28" s="128">
        <f>VLOOKUP($A28,'Weekly Total League Table'!$BO$7:$BQ$59,3,FALSE)</f>
        <v>7</v>
      </c>
      <c r="R28" s="128">
        <f>VLOOKUP($A28,'Weekly Total League Table'!$BO$7:$BQ$59,3,FALSE)</f>
        <v>7</v>
      </c>
      <c r="S28" s="128">
        <f>VLOOKUP($A28,'Weekly Total League Table'!$BO$7:$BQ$59,3,FALSE)</f>
        <v>7</v>
      </c>
      <c r="T28" s="128">
        <f>VLOOKUP($A28,'Weekly Total League Table'!$BO$7:$BQ$59,3,FALSE)</f>
        <v>7</v>
      </c>
      <c r="U28" s="128">
        <f>VLOOKUP($A28,'Weekly Total League Table'!$BO$7:$BQ$59,3,FALSE)</f>
        <v>7</v>
      </c>
      <c r="V28" s="129">
        <f>VLOOKUP($A28,'Weekly Total League Table'!$BO$7:$BQ$59,3,FALSE)</f>
        <v>7</v>
      </c>
      <c r="W28" s="130">
        <f>VLOOKUP($A28,'Weekly Total League Table'!$BO$7:$BQ$59,3,FALSE)</f>
        <v>7</v>
      </c>
      <c r="X28" s="130">
        <f>VLOOKUP($A28,'Weekly Total League Table'!$BO$7:$BQ$59,3,FALSE)</f>
        <v>7</v>
      </c>
      <c r="Y28" s="130">
        <f>VLOOKUP($A28,'Weekly Total League Table'!$BO$7:$BQ$59,3,FALSE)</f>
        <v>7</v>
      </c>
    </row>
    <row r="29" spans="1:25" s="125" customFormat="1" ht="18.75" customHeight="1" x14ac:dyDescent="0.25">
      <c r="A29" s="125" t="s">
        <v>247</v>
      </c>
      <c r="B29" s="140" t="s">
        <v>283</v>
      </c>
      <c r="C29" s="127"/>
      <c r="D29" s="128">
        <v>39</v>
      </c>
      <c r="E29" s="139">
        <v>34</v>
      </c>
      <c r="F29" s="139">
        <v>28</v>
      </c>
      <c r="G29" s="139">
        <v>38</v>
      </c>
      <c r="H29" s="128">
        <v>37</v>
      </c>
      <c r="I29" s="128">
        <v>32</v>
      </c>
      <c r="J29" s="129">
        <v>32</v>
      </c>
      <c r="K29" s="130">
        <v>31</v>
      </c>
      <c r="L29" s="130">
        <v>36</v>
      </c>
      <c r="M29" s="130">
        <v>35</v>
      </c>
      <c r="N29" s="130">
        <v>39</v>
      </c>
      <c r="O29" s="131">
        <f>VLOOKUP($A29,'Weekly Total League Table'!$BO$7:$BQ$59,3,FALSE)</f>
        <v>39</v>
      </c>
      <c r="P29" s="128">
        <f>VLOOKUP($A29,'Weekly Total League Table'!$BO$7:$BQ$59,3,FALSE)</f>
        <v>39</v>
      </c>
      <c r="Q29" s="128">
        <f>VLOOKUP($A29,'Weekly Total League Table'!$BO$7:$BQ$59,3,FALSE)</f>
        <v>39</v>
      </c>
      <c r="R29" s="128">
        <f>VLOOKUP($A29,'Weekly Total League Table'!$BO$7:$BQ$59,3,FALSE)</f>
        <v>39</v>
      </c>
      <c r="S29" s="128">
        <f>VLOOKUP($A29,'Weekly Total League Table'!$BO$7:$BQ$59,3,FALSE)</f>
        <v>39</v>
      </c>
      <c r="T29" s="128">
        <f>VLOOKUP($A29,'Weekly Total League Table'!$BO$7:$BQ$59,3,FALSE)</f>
        <v>39</v>
      </c>
      <c r="U29" s="128">
        <f>VLOOKUP($A29,'Weekly Total League Table'!$BO$7:$BQ$59,3,FALSE)</f>
        <v>39</v>
      </c>
      <c r="V29" s="129">
        <f>VLOOKUP($A29,'Weekly Total League Table'!$BO$7:$BQ$59,3,FALSE)</f>
        <v>39</v>
      </c>
      <c r="W29" s="130">
        <f>VLOOKUP($A29,'Weekly Total League Table'!$BO$7:$BQ$59,3,FALSE)</f>
        <v>39</v>
      </c>
      <c r="X29" s="130">
        <f>VLOOKUP($A29,'Weekly Total League Table'!$BO$7:$BQ$59,3,FALSE)</f>
        <v>39</v>
      </c>
      <c r="Y29" s="130">
        <f>VLOOKUP($A29,'Weekly Total League Table'!$BO$7:$BQ$59,3,FALSE)</f>
        <v>39</v>
      </c>
    </row>
    <row r="30" spans="1:25" s="125" customFormat="1" ht="18.75" customHeight="1" x14ac:dyDescent="0.25">
      <c r="A30" s="125" t="s">
        <v>85</v>
      </c>
      <c r="B30" s="140" t="s">
        <v>282</v>
      </c>
      <c r="C30" s="127"/>
      <c r="D30" s="128">
        <v>37</v>
      </c>
      <c r="E30" s="139">
        <v>5</v>
      </c>
      <c r="F30" s="139">
        <v>2</v>
      </c>
      <c r="G30" s="139">
        <v>4</v>
      </c>
      <c r="H30" s="128">
        <v>4</v>
      </c>
      <c r="I30" s="128">
        <v>4</v>
      </c>
      <c r="J30" s="129">
        <v>4</v>
      </c>
      <c r="K30" s="130">
        <v>9</v>
      </c>
      <c r="L30" s="130">
        <v>17</v>
      </c>
      <c r="M30" s="130">
        <v>13</v>
      </c>
      <c r="N30" s="130">
        <v>14</v>
      </c>
      <c r="O30" s="131">
        <f>VLOOKUP($A30,'Weekly Total League Table'!$BO$7:$BQ$59,3,FALSE)</f>
        <v>15</v>
      </c>
      <c r="P30" s="128">
        <f>VLOOKUP($A30,'Weekly Total League Table'!$BO$7:$BQ$59,3,FALSE)</f>
        <v>15</v>
      </c>
      <c r="Q30" s="128">
        <f>VLOOKUP($A30,'Weekly Total League Table'!$BO$7:$BQ$59,3,FALSE)</f>
        <v>15</v>
      </c>
      <c r="R30" s="128">
        <f>VLOOKUP($A30,'Weekly Total League Table'!$BO$7:$BQ$59,3,FALSE)</f>
        <v>15</v>
      </c>
      <c r="S30" s="128">
        <f>VLOOKUP($A30,'Weekly Total League Table'!$BO$7:$BQ$59,3,FALSE)</f>
        <v>15</v>
      </c>
      <c r="T30" s="128">
        <f>VLOOKUP($A30,'Weekly Total League Table'!$BO$7:$BQ$59,3,FALSE)</f>
        <v>15</v>
      </c>
      <c r="U30" s="128">
        <f>VLOOKUP($A30,'Weekly Total League Table'!$BO$7:$BQ$59,3,FALSE)</f>
        <v>15</v>
      </c>
      <c r="V30" s="129">
        <f>VLOOKUP($A30,'Weekly Total League Table'!$BO$7:$BQ$59,3,FALSE)</f>
        <v>15</v>
      </c>
      <c r="W30" s="130">
        <f>VLOOKUP($A30,'Weekly Total League Table'!$BO$7:$BQ$59,3,FALSE)</f>
        <v>15</v>
      </c>
      <c r="X30" s="130">
        <f>VLOOKUP($A30,'Weekly Total League Table'!$BO$7:$BQ$59,3,FALSE)</f>
        <v>15</v>
      </c>
      <c r="Y30" s="130">
        <f>VLOOKUP($A30,'Weekly Total League Table'!$BO$7:$BQ$59,3,FALSE)</f>
        <v>15</v>
      </c>
    </row>
    <row r="31" spans="1:25" s="125" customFormat="1" ht="18.75" customHeight="1" x14ac:dyDescent="0.25">
      <c r="A31" s="125" t="s">
        <v>26</v>
      </c>
      <c r="B31" s="140" t="s">
        <v>312</v>
      </c>
      <c r="C31" s="127"/>
      <c r="D31" s="128">
        <v>1</v>
      </c>
      <c r="E31" s="139">
        <v>8</v>
      </c>
      <c r="F31" s="139">
        <v>15</v>
      </c>
      <c r="G31" s="139">
        <v>17</v>
      </c>
      <c r="H31" s="128">
        <v>15</v>
      </c>
      <c r="I31" s="128">
        <v>12</v>
      </c>
      <c r="J31" s="129">
        <v>17</v>
      </c>
      <c r="K31" s="130">
        <v>14</v>
      </c>
      <c r="L31" s="130">
        <v>10</v>
      </c>
      <c r="M31" s="130">
        <v>11</v>
      </c>
      <c r="N31" s="130">
        <v>8</v>
      </c>
      <c r="O31" s="131">
        <f>VLOOKUP($A31,'Weekly Total League Table'!$BO$7:$BQ$59,3,FALSE)</f>
        <v>8</v>
      </c>
      <c r="P31" s="128">
        <f>VLOOKUP($A31,'Weekly Total League Table'!$BO$7:$BQ$59,3,FALSE)</f>
        <v>8</v>
      </c>
      <c r="Q31" s="128">
        <f>VLOOKUP($A31,'Weekly Total League Table'!$BO$7:$BQ$59,3,FALSE)</f>
        <v>8</v>
      </c>
      <c r="R31" s="128">
        <f>VLOOKUP($A31,'Weekly Total League Table'!$BO$7:$BQ$59,3,FALSE)</f>
        <v>8</v>
      </c>
      <c r="S31" s="128">
        <f>VLOOKUP($A31,'Weekly Total League Table'!$BO$7:$BQ$59,3,FALSE)</f>
        <v>8</v>
      </c>
      <c r="T31" s="128">
        <f>VLOOKUP($A31,'Weekly Total League Table'!$BO$7:$BQ$59,3,FALSE)</f>
        <v>8</v>
      </c>
      <c r="U31" s="128">
        <f>VLOOKUP($A31,'Weekly Total League Table'!$BO$7:$BQ$59,3,FALSE)</f>
        <v>8</v>
      </c>
      <c r="V31" s="129">
        <f>VLOOKUP($A31,'Weekly Total League Table'!$BO$7:$BQ$59,3,FALSE)</f>
        <v>8</v>
      </c>
      <c r="W31" s="130">
        <f>VLOOKUP($A31,'Weekly Total League Table'!$BO$7:$BQ$59,3,FALSE)</f>
        <v>8</v>
      </c>
      <c r="X31" s="130">
        <f>VLOOKUP($A31,'Weekly Total League Table'!$BO$7:$BQ$59,3,FALSE)</f>
        <v>8</v>
      </c>
      <c r="Y31" s="130">
        <f>VLOOKUP($A31,'Weekly Total League Table'!$BO$7:$BQ$59,3,FALSE)</f>
        <v>8</v>
      </c>
    </row>
    <row r="32" spans="1:25" s="125" customFormat="1" ht="18.75" customHeight="1" x14ac:dyDescent="0.25">
      <c r="A32" s="125" t="s">
        <v>281</v>
      </c>
      <c r="B32" s="140" t="s">
        <v>298</v>
      </c>
      <c r="C32" s="127"/>
      <c r="D32" s="128">
        <v>17</v>
      </c>
      <c r="E32" s="139">
        <v>39</v>
      </c>
      <c r="F32" s="139">
        <v>46</v>
      </c>
      <c r="G32" s="139">
        <v>41</v>
      </c>
      <c r="H32" s="128">
        <v>45</v>
      </c>
      <c r="I32" s="128">
        <v>43</v>
      </c>
      <c r="J32" s="129">
        <v>43</v>
      </c>
      <c r="K32" s="130">
        <v>40</v>
      </c>
      <c r="L32" s="130">
        <v>31</v>
      </c>
      <c r="M32" s="130">
        <v>33</v>
      </c>
      <c r="N32" s="130">
        <v>28</v>
      </c>
      <c r="O32" s="131">
        <f>VLOOKUP($A32,'Weekly Total League Table'!$BO$7:$BQ$59,3,FALSE)</f>
        <v>25</v>
      </c>
      <c r="P32" s="128">
        <f>VLOOKUP($A32,'Weekly Total League Table'!$BO$7:$BQ$59,3,FALSE)</f>
        <v>25</v>
      </c>
      <c r="Q32" s="128">
        <f>VLOOKUP($A32,'Weekly Total League Table'!$BO$7:$BQ$59,3,FALSE)</f>
        <v>25</v>
      </c>
      <c r="R32" s="128">
        <f>VLOOKUP($A32,'Weekly Total League Table'!$BO$7:$BQ$59,3,FALSE)</f>
        <v>25</v>
      </c>
      <c r="S32" s="128">
        <f>VLOOKUP($A32,'Weekly Total League Table'!$BO$7:$BQ$59,3,FALSE)</f>
        <v>25</v>
      </c>
      <c r="T32" s="128">
        <f>VLOOKUP($A32,'Weekly Total League Table'!$BO$7:$BQ$59,3,FALSE)</f>
        <v>25</v>
      </c>
      <c r="U32" s="128">
        <f>VLOOKUP($A32,'Weekly Total League Table'!$BO$7:$BQ$59,3,FALSE)</f>
        <v>25</v>
      </c>
      <c r="V32" s="129">
        <f>VLOOKUP($A32,'Weekly Total League Table'!$BO$7:$BQ$59,3,FALSE)</f>
        <v>25</v>
      </c>
      <c r="W32" s="130">
        <f>VLOOKUP($A32,'Weekly Total League Table'!$BO$7:$BQ$59,3,FALSE)</f>
        <v>25</v>
      </c>
      <c r="X32" s="130">
        <f>VLOOKUP($A32,'Weekly Total League Table'!$BO$7:$BQ$59,3,FALSE)</f>
        <v>25</v>
      </c>
      <c r="Y32" s="130">
        <f>VLOOKUP($A32,'Weekly Total League Table'!$BO$7:$BQ$59,3,FALSE)</f>
        <v>25</v>
      </c>
    </row>
    <row r="33" spans="1:25" s="125" customFormat="1" ht="18.75" customHeight="1" x14ac:dyDescent="0.25">
      <c r="A33" s="125" t="s">
        <v>19</v>
      </c>
      <c r="B33" s="140" t="s">
        <v>299</v>
      </c>
      <c r="C33" s="127"/>
      <c r="D33" s="128">
        <v>43</v>
      </c>
      <c r="E33" s="139">
        <v>47</v>
      </c>
      <c r="F33" s="139">
        <v>52</v>
      </c>
      <c r="G33" s="139">
        <v>49</v>
      </c>
      <c r="H33" s="128">
        <v>41</v>
      </c>
      <c r="I33" s="128">
        <v>42</v>
      </c>
      <c r="J33" s="129">
        <v>38</v>
      </c>
      <c r="K33" s="130">
        <v>42</v>
      </c>
      <c r="L33" s="130">
        <v>42</v>
      </c>
      <c r="M33" s="130">
        <v>42</v>
      </c>
      <c r="N33" s="130">
        <v>35</v>
      </c>
      <c r="O33" s="131">
        <f>VLOOKUP($A33,'Weekly Total League Table'!$BO$7:$BQ$59,3,FALSE)</f>
        <v>32</v>
      </c>
      <c r="P33" s="128">
        <f>VLOOKUP($A33,'Weekly Total League Table'!$BO$7:$BQ$59,3,FALSE)</f>
        <v>32</v>
      </c>
      <c r="Q33" s="128">
        <f>VLOOKUP($A33,'Weekly Total League Table'!$BO$7:$BQ$59,3,FALSE)</f>
        <v>32</v>
      </c>
      <c r="R33" s="128">
        <f>VLOOKUP($A33,'Weekly Total League Table'!$BO$7:$BQ$59,3,FALSE)</f>
        <v>32</v>
      </c>
      <c r="S33" s="128">
        <f>VLOOKUP($A33,'Weekly Total League Table'!$BO$7:$BQ$59,3,FALSE)</f>
        <v>32</v>
      </c>
      <c r="T33" s="128">
        <f>VLOOKUP($A33,'Weekly Total League Table'!$BO$7:$BQ$59,3,FALSE)</f>
        <v>32</v>
      </c>
      <c r="U33" s="128">
        <f>VLOOKUP($A33,'Weekly Total League Table'!$BO$7:$BQ$59,3,FALSE)</f>
        <v>32</v>
      </c>
      <c r="V33" s="129">
        <f>VLOOKUP($A33,'Weekly Total League Table'!$BO$7:$BQ$59,3,FALSE)</f>
        <v>32</v>
      </c>
      <c r="W33" s="130">
        <f>VLOOKUP($A33,'Weekly Total League Table'!$BO$7:$BQ$59,3,FALSE)</f>
        <v>32</v>
      </c>
      <c r="X33" s="130">
        <f>VLOOKUP($A33,'Weekly Total League Table'!$BO$7:$BQ$59,3,FALSE)</f>
        <v>32</v>
      </c>
      <c r="Y33" s="130">
        <f>VLOOKUP($A33,'Weekly Total League Table'!$BO$7:$BQ$59,3,FALSE)</f>
        <v>32</v>
      </c>
    </row>
    <row r="34" spans="1:25" s="125" customFormat="1" ht="18.75" customHeight="1" x14ac:dyDescent="0.25">
      <c r="A34" s="125" t="s">
        <v>8</v>
      </c>
      <c r="B34" s="140" t="s">
        <v>318</v>
      </c>
      <c r="C34" s="127"/>
      <c r="D34" s="128">
        <v>49</v>
      </c>
      <c r="E34" s="139">
        <v>35</v>
      </c>
      <c r="F34" s="139">
        <v>23</v>
      </c>
      <c r="G34" s="139">
        <v>26</v>
      </c>
      <c r="H34" s="128">
        <v>26</v>
      </c>
      <c r="I34" s="128">
        <v>20</v>
      </c>
      <c r="J34" s="129">
        <v>26</v>
      </c>
      <c r="K34" s="130">
        <v>32</v>
      </c>
      <c r="L34" s="130">
        <v>38</v>
      </c>
      <c r="M34" s="130">
        <v>36</v>
      </c>
      <c r="N34" s="130">
        <v>40</v>
      </c>
      <c r="O34" s="131">
        <f>VLOOKUP($A34,'Weekly Total League Table'!$BO$7:$BQ$59,3,FALSE)</f>
        <v>40</v>
      </c>
      <c r="P34" s="128">
        <f>VLOOKUP($A34,'Weekly Total League Table'!$BO$7:$BQ$59,3,FALSE)</f>
        <v>40</v>
      </c>
      <c r="Q34" s="128">
        <f>VLOOKUP($A34,'Weekly Total League Table'!$BO$7:$BQ$59,3,FALSE)</f>
        <v>40</v>
      </c>
      <c r="R34" s="128">
        <f>VLOOKUP($A34,'Weekly Total League Table'!$BO$7:$BQ$59,3,FALSE)</f>
        <v>40</v>
      </c>
      <c r="S34" s="128">
        <f>VLOOKUP($A34,'Weekly Total League Table'!$BO$7:$BQ$59,3,FALSE)</f>
        <v>40</v>
      </c>
      <c r="T34" s="128">
        <f>VLOOKUP($A34,'Weekly Total League Table'!$BO$7:$BQ$59,3,FALSE)</f>
        <v>40</v>
      </c>
      <c r="U34" s="128">
        <f>VLOOKUP($A34,'Weekly Total League Table'!$BO$7:$BQ$59,3,FALSE)</f>
        <v>40</v>
      </c>
      <c r="V34" s="129">
        <f>VLOOKUP($A34,'Weekly Total League Table'!$BO$7:$BQ$59,3,FALSE)</f>
        <v>40</v>
      </c>
      <c r="W34" s="130">
        <f>VLOOKUP($A34,'Weekly Total League Table'!$BO$7:$BQ$59,3,FALSE)</f>
        <v>40</v>
      </c>
      <c r="X34" s="130">
        <f>VLOOKUP($A34,'Weekly Total League Table'!$BO$7:$BQ$59,3,FALSE)</f>
        <v>40</v>
      </c>
      <c r="Y34" s="130">
        <f>VLOOKUP($A34,'Weekly Total League Table'!$BO$7:$BQ$59,3,FALSE)</f>
        <v>40</v>
      </c>
    </row>
    <row r="35" spans="1:25" s="125" customFormat="1" ht="18.75" customHeight="1" x14ac:dyDescent="0.25">
      <c r="A35" s="125" t="s">
        <v>11</v>
      </c>
      <c r="B35" s="140" t="s">
        <v>308</v>
      </c>
      <c r="C35" s="127"/>
      <c r="D35" s="128">
        <v>52</v>
      </c>
      <c r="E35" s="139">
        <v>42</v>
      </c>
      <c r="F35" s="139">
        <v>47</v>
      </c>
      <c r="G35" s="139">
        <v>47</v>
      </c>
      <c r="H35" s="128">
        <v>52</v>
      </c>
      <c r="I35" s="128">
        <v>52</v>
      </c>
      <c r="J35" s="129">
        <v>53</v>
      </c>
      <c r="K35" s="130">
        <v>53</v>
      </c>
      <c r="L35" s="130">
        <v>53</v>
      </c>
      <c r="M35" s="130">
        <v>52</v>
      </c>
      <c r="N35" s="130">
        <v>53</v>
      </c>
      <c r="O35" s="131">
        <f>VLOOKUP($A35,'Weekly Total League Table'!$BO$7:$BQ$59,3,FALSE)</f>
        <v>53</v>
      </c>
      <c r="P35" s="128">
        <f>VLOOKUP($A35,'Weekly Total League Table'!$BO$7:$BQ$59,3,FALSE)</f>
        <v>53</v>
      </c>
      <c r="Q35" s="128">
        <f>VLOOKUP($A35,'Weekly Total League Table'!$BO$7:$BQ$59,3,FALSE)</f>
        <v>53</v>
      </c>
      <c r="R35" s="128">
        <f>VLOOKUP($A35,'Weekly Total League Table'!$BO$7:$BQ$59,3,FALSE)</f>
        <v>53</v>
      </c>
      <c r="S35" s="128">
        <f>VLOOKUP($A35,'Weekly Total League Table'!$BO$7:$BQ$59,3,FALSE)</f>
        <v>53</v>
      </c>
      <c r="T35" s="128">
        <f>VLOOKUP($A35,'Weekly Total League Table'!$BO$7:$BQ$59,3,FALSE)</f>
        <v>53</v>
      </c>
      <c r="U35" s="128">
        <f>VLOOKUP($A35,'Weekly Total League Table'!$BO$7:$BQ$59,3,FALSE)</f>
        <v>53</v>
      </c>
      <c r="V35" s="129">
        <f>VLOOKUP($A35,'Weekly Total League Table'!$BO$7:$BQ$59,3,FALSE)</f>
        <v>53</v>
      </c>
      <c r="W35" s="130">
        <f>VLOOKUP($A35,'Weekly Total League Table'!$BO$7:$BQ$59,3,FALSE)</f>
        <v>53</v>
      </c>
      <c r="X35" s="130">
        <f>VLOOKUP($A35,'Weekly Total League Table'!$BO$7:$BQ$59,3,FALSE)</f>
        <v>53</v>
      </c>
      <c r="Y35" s="130">
        <f>VLOOKUP($A35,'Weekly Total League Table'!$BO$7:$BQ$59,3,FALSE)</f>
        <v>53</v>
      </c>
    </row>
    <row r="36" spans="1:25" s="125" customFormat="1" ht="18.75" customHeight="1" x14ac:dyDescent="0.25">
      <c r="A36" s="125" t="s">
        <v>250</v>
      </c>
      <c r="B36" s="140" t="s">
        <v>276</v>
      </c>
      <c r="C36" s="127"/>
      <c r="D36" s="128">
        <v>29</v>
      </c>
      <c r="E36" s="139">
        <v>25</v>
      </c>
      <c r="F36" s="139">
        <v>22</v>
      </c>
      <c r="G36" s="139">
        <v>30</v>
      </c>
      <c r="H36" s="128">
        <v>24</v>
      </c>
      <c r="I36" s="128">
        <v>21</v>
      </c>
      <c r="J36" s="129">
        <v>25</v>
      </c>
      <c r="K36" s="130">
        <v>29</v>
      </c>
      <c r="L36" s="130">
        <v>30</v>
      </c>
      <c r="M36" s="130">
        <v>29</v>
      </c>
      <c r="N36" s="130">
        <v>33</v>
      </c>
      <c r="O36" s="131">
        <f>VLOOKUP($A36,'Weekly Total League Table'!$BO$7:$BQ$59,3,FALSE)</f>
        <v>38</v>
      </c>
      <c r="P36" s="128">
        <f>VLOOKUP($A36,'Weekly Total League Table'!$BO$7:$BQ$59,3,FALSE)</f>
        <v>38</v>
      </c>
      <c r="Q36" s="128">
        <f>VLOOKUP($A36,'Weekly Total League Table'!$BO$7:$BQ$59,3,FALSE)</f>
        <v>38</v>
      </c>
      <c r="R36" s="128">
        <f>VLOOKUP($A36,'Weekly Total League Table'!$BO$7:$BQ$59,3,FALSE)</f>
        <v>38</v>
      </c>
      <c r="S36" s="128">
        <f>VLOOKUP($A36,'Weekly Total League Table'!$BO$7:$BQ$59,3,FALSE)</f>
        <v>38</v>
      </c>
      <c r="T36" s="128">
        <f>VLOOKUP($A36,'Weekly Total League Table'!$BO$7:$BQ$59,3,FALSE)</f>
        <v>38</v>
      </c>
      <c r="U36" s="128">
        <f>VLOOKUP($A36,'Weekly Total League Table'!$BO$7:$BQ$59,3,FALSE)</f>
        <v>38</v>
      </c>
      <c r="V36" s="129">
        <f>VLOOKUP($A36,'Weekly Total League Table'!$BO$7:$BQ$59,3,FALSE)</f>
        <v>38</v>
      </c>
      <c r="W36" s="130">
        <f>VLOOKUP($A36,'Weekly Total League Table'!$BO$7:$BQ$59,3,FALSE)</f>
        <v>38</v>
      </c>
      <c r="X36" s="130">
        <f>VLOOKUP($A36,'Weekly Total League Table'!$BO$7:$BQ$59,3,FALSE)</f>
        <v>38</v>
      </c>
      <c r="Y36" s="130">
        <f>VLOOKUP($A36,'Weekly Total League Table'!$BO$7:$BQ$59,3,FALSE)</f>
        <v>38</v>
      </c>
    </row>
    <row r="37" spans="1:25" s="125" customFormat="1" ht="18.75" customHeight="1" x14ac:dyDescent="0.25">
      <c r="A37" s="125" t="s">
        <v>32</v>
      </c>
      <c r="B37" s="140" t="s">
        <v>275</v>
      </c>
      <c r="C37" s="127"/>
      <c r="D37" s="128">
        <v>14</v>
      </c>
      <c r="E37" s="139">
        <v>13</v>
      </c>
      <c r="F37" s="139">
        <v>6</v>
      </c>
      <c r="G37" s="139">
        <v>9</v>
      </c>
      <c r="H37" s="128">
        <v>19</v>
      </c>
      <c r="I37" s="128">
        <v>27</v>
      </c>
      <c r="J37" s="129">
        <v>30</v>
      </c>
      <c r="K37" s="130">
        <v>34</v>
      </c>
      <c r="L37" s="130">
        <v>26</v>
      </c>
      <c r="M37" s="130">
        <v>23</v>
      </c>
      <c r="N37" s="130">
        <v>26</v>
      </c>
      <c r="O37" s="131">
        <f>VLOOKUP($A37,'Weekly Total League Table'!$BO$7:$BQ$59,3,FALSE)</f>
        <v>33</v>
      </c>
      <c r="P37" s="128">
        <f>VLOOKUP($A37,'Weekly Total League Table'!$BO$7:$BQ$59,3,FALSE)</f>
        <v>33</v>
      </c>
      <c r="Q37" s="128">
        <f>VLOOKUP($A37,'Weekly Total League Table'!$BO$7:$BQ$59,3,FALSE)</f>
        <v>33</v>
      </c>
      <c r="R37" s="128">
        <f>VLOOKUP($A37,'Weekly Total League Table'!$BO$7:$BQ$59,3,FALSE)</f>
        <v>33</v>
      </c>
      <c r="S37" s="128">
        <f>VLOOKUP($A37,'Weekly Total League Table'!$BO$7:$BQ$59,3,FALSE)</f>
        <v>33</v>
      </c>
      <c r="T37" s="128">
        <f>VLOOKUP($A37,'Weekly Total League Table'!$BO$7:$BQ$59,3,FALSE)</f>
        <v>33</v>
      </c>
      <c r="U37" s="128">
        <f>VLOOKUP($A37,'Weekly Total League Table'!$BO$7:$BQ$59,3,FALSE)</f>
        <v>33</v>
      </c>
      <c r="V37" s="129">
        <f>VLOOKUP($A37,'Weekly Total League Table'!$BO$7:$BQ$59,3,FALSE)</f>
        <v>33</v>
      </c>
      <c r="W37" s="130">
        <f>VLOOKUP($A37,'Weekly Total League Table'!$BO$7:$BQ$59,3,FALSE)</f>
        <v>33</v>
      </c>
      <c r="X37" s="130">
        <f>VLOOKUP($A37,'Weekly Total League Table'!$BO$7:$BQ$59,3,FALSE)</f>
        <v>33</v>
      </c>
      <c r="Y37" s="130">
        <f>VLOOKUP($A37,'Weekly Total League Table'!$BO$7:$BQ$59,3,FALSE)</f>
        <v>33</v>
      </c>
    </row>
    <row r="38" spans="1:25" s="125" customFormat="1" ht="18.75" customHeight="1" x14ac:dyDescent="0.25">
      <c r="A38" s="125" t="s">
        <v>110</v>
      </c>
      <c r="B38" s="140" t="s">
        <v>305</v>
      </c>
      <c r="C38" s="127"/>
      <c r="D38" s="128">
        <v>11</v>
      </c>
      <c r="E38" s="139">
        <v>10</v>
      </c>
      <c r="F38" s="139">
        <v>9</v>
      </c>
      <c r="G38" s="139">
        <v>6</v>
      </c>
      <c r="H38" s="128">
        <v>13</v>
      </c>
      <c r="I38" s="128">
        <v>15</v>
      </c>
      <c r="J38" s="129">
        <v>13</v>
      </c>
      <c r="K38" s="130">
        <v>12</v>
      </c>
      <c r="L38" s="130">
        <v>9</v>
      </c>
      <c r="M38" s="130">
        <v>12</v>
      </c>
      <c r="N38" s="130">
        <v>13</v>
      </c>
      <c r="O38" s="131">
        <f>VLOOKUP($A38,'Weekly Total League Table'!$BO$7:$BQ$59,3,FALSE)</f>
        <v>13</v>
      </c>
      <c r="P38" s="128">
        <f>VLOOKUP($A38,'Weekly Total League Table'!$BO$7:$BQ$59,3,FALSE)</f>
        <v>13</v>
      </c>
      <c r="Q38" s="128">
        <f>VLOOKUP($A38,'Weekly Total League Table'!$BO$7:$BQ$59,3,FALSE)</f>
        <v>13</v>
      </c>
      <c r="R38" s="128">
        <f>VLOOKUP($A38,'Weekly Total League Table'!$BO$7:$BQ$59,3,FALSE)</f>
        <v>13</v>
      </c>
      <c r="S38" s="128">
        <f>VLOOKUP($A38,'Weekly Total League Table'!$BO$7:$BQ$59,3,FALSE)</f>
        <v>13</v>
      </c>
      <c r="T38" s="128">
        <f>VLOOKUP($A38,'Weekly Total League Table'!$BO$7:$BQ$59,3,FALSE)</f>
        <v>13</v>
      </c>
      <c r="U38" s="128">
        <f>VLOOKUP($A38,'Weekly Total League Table'!$BO$7:$BQ$59,3,FALSE)</f>
        <v>13</v>
      </c>
      <c r="V38" s="129">
        <f>VLOOKUP($A38,'Weekly Total League Table'!$BO$7:$BQ$59,3,FALSE)</f>
        <v>13</v>
      </c>
      <c r="W38" s="130">
        <f>VLOOKUP($A38,'Weekly Total League Table'!$BO$7:$BQ$59,3,FALSE)</f>
        <v>13</v>
      </c>
      <c r="X38" s="130">
        <f>VLOOKUP($A38,'Weekly Total League Table'!$BO$7:$BQ$59,3,FALSE)</f>
        <v>13</v>
      </c>
      <c r="Y38" s="130">
        <f>VLOOKUP($A38,'Weekly Total League Table'!$BO$7:$BQ$59,3,FALSE)</f>
        <v>13</v>
      </c>
    </row>
    <row r="39" spans="1:25" s="125" customFormat="1" ht="18.75" customHeight="1" x14ac:dyDescent="0.25">
      <c r="A39" s="125" t="s">
        <v>251</v>
      </c>
      <c r="B39" s="140" t="s">
        <v>273</v>
      </c>
      <c r="C39" s="127"/>
      <c r="D39" s="128">
        <v>53</v>
      </c>
      <c r="E39" s="139">
        <v>41</v>
      </c>
      <c r="F39" s="139">
        <v>38</v>
      </c>
      <c r="G39" s="139">
        <v>37</v>
      </c>
      <c r="H39" s="128">
        <v>43</v>
      </c>
      <c r="I39" s="128">
        <v>47</v>
      </c>
      <c r="J39" s="129">
        <v>48</v>
      </c>
      <c r="K39" s="130">
        <v>48</v>
      </c>
      <c r="L39" s="130">
        <v>49</v>
      </c>
      <c r="M39" s="130">
        <v>49</v>
      </c>
      <c r="N39" s="130">
        <v>44</v>
      </c>
      <c r="O39" s="131">
        <f>VLOOKUP($A39,'Weekly Total League Table'!$BO$7:$BQ$59,3,FALSE)</f>
        <v>45</v>
      </c>
      <c r="P39" s="128">
        <f>VLOOKUP($A39,'Weekly Total League Table'!$BO$7:$BQ$59,3,FALSE)</f>
        <v>45</v>
      </c>
      <c r="Q39" s="128">
        <f>VLOOKUP($A39,'Weekly Total League Table'!$BO$7:$BQ$59,3,FALSE)</f>
        <v>45</v>
      </c>
      <c r="R39" s="128">
        <f>VLOOKUP($A39,'Weekly Total League Table'!$BO$7:$BQ$59,3,FALSE)</f>
        <v>45</v>
      </c>
      <c r="S39" s="128">
        <f>VLOOKUP($A39,'Weekly Total League Table'!$BO$7:$BQ$59,3,FALSE)</f>
        <v>45</v>
      </c>
      <c r="T39" s="128">
        <f>VLOOKUP($A39,'Weekly Total League Table'!$BO$7:$BQ$59,3,FALSE)</f>
        <v>45</v>
      </c>
      <c r="U39" s="128">
        <f>VLOOKUP($A39,'Weekly Total League Table'!$BO$7:$BQ$59,3,FALSE)</f>
        <v>45</v>
      </c>
      <c r="V39" s="129">
        <f>VLOOKUP($A39,'Weekly Total League Table'!$BO$7:$BQ$59,3,FALSE)</f>
        <v>45</v>
      </c>
      <c r="W39" s="130">
        <f>VLOOKUP($A39,'Weekly Total League Table'!$BO$7:$BQ$59,3,FALSE)</f>
        <v>45</v>
      </c>
      <c r="X39" s="130">
        <f>VLOOKUP($A39,'Weekly Total League Table'!$BO$7:$BQ$59,3,FALSE)</f>
        <v>45</v>
      </c>
      <c r="Y39" s="130">
        <f>VLOOKUP($A39,'Weekly Total League Table'!$BO$7:$BQ$59,3,FALSE)</f>
        <v>45</v>
      </c>
    </row>
    <row r="40" spans="1:25" s="125" customFormat="1" ht="18.75" customHeight="1" x14ac:dyDescent="0.25">
      <c r="A40" s="125" t="s">
        <v>12</v>
      </c>
      <c r="B40" s="140" t="s">
        <v>303</v>
      </c>
      <c r="C40" s="127"/>
      <c r="D40" s="128">
        <v>12</v>
      </c>
      <c r="E40" s="139">
        <v>18</v>
      </c>
      <c r="F40" s="139">
        <v>29</v>
      </c>
      <c r="G40" s="139">
        <v>24</v>
      </c>
      <c r="H40" s="128">
        <v>10</v>
      </c>
      <c r="I40" s="128">
        <v>8</v>
      </c>
      <c r="J40" s="129">
        <v>7</v>
      </c>
      <c r="K40" s="130">
        <v>3</v>
      </c>
      <c r="L40" s="130">
        <v>2</v>
      </c>
      <c r="M40" s="130">
        <v>2</v>
      </c>
      <c r="N40" s="130">
        <v>2</v>
      </c>
      <c r="O40" s="131">
        <f>VLOOKUP($A40,'Weekly Total League Table'!$BO$7:$BQ$59,3,FALSE)</f>
        <v>6</v>
      </c>
      <c r="P40" s="128">
        <f>VLOOKUP($A40,'Weekly Total League Table'!$BO$7:$BQ$59,3,FALSE)</f>
        <v>6</v>
      </c>
      <c r="Q40" s="128">
        <f>VLOOKUP($A40,'Weekly Total League Table'!$BO$7:$BQ$59,3,FALSE)</f>
        <v>6</v>
      </c>
      <c r="R40" s="128">
        <f>VLOOKUP($A40,'Weekly Total League Table'!$BO$7:$BQ$59,3,FALSE)</f>
        <v>6</v>
      </c>
      <c r="S40" s="128">
        <f>VLOOKUP($A40,'Weekly Total League Table'!$BO$7:$BQ$59,3,FALSE)</f>
        <v>6</v>
      </c>
      <c r="T40" s="128">
        <f>VLOOKUP($A40,'Weekly Total League Table'!$BO$7:$BQ$59,3,FALSE)</f>
        <v>6</v>
      </c>
      <c r="U40" s="128">
        <f>VLOOKUP($A40,'Weekly Total League Table'!$BO$7:$BQ$59,3,FALSE)</f>
        <v>6</v>
      </c>
      <c r="V40" s="129">
        <f>VLOOKUP($A40,'Weekly Total League Table'!$BO$7:$BQ$59,3,FALSE)</f>
        <v>6</v>
      </c>
      <c r="W40" s="130">
        <f>VLOOKUP($A40,'Weekly Total League Table'!$BO$7:$BQ$59,3,FALSE)</f>
        <v>6</v>
      </c>
      <c r="X40" s="130">
        <f>VLOOKUP($A40,'Weekly Total League Table'!$BO$7:$BQ$59,3,FALSE)</f>
        <v>6</v>
      </c>
      <c r="Y40" s="130">
        <f>VLOOKUP($A40,'Weekly Total League Table'!$BO$7:$BQ$59,3,FALSE)</f>
        <v>6</v>
      </c>
    </row>
    <row r="41" spans="1:25" s="125" customFormat="1" ht="18.75" customHeight="1" x14ac:dyDescent="0.25">
      <c r="A41" s="125" t="s">
        <v>18</v>
      </c>
      <c r="B41" s="140" t="s">
        <v>288</v>
      </c>
      <c r="C41" s="127"/>
      <c r="D41" s="128">
        <v>30</v>
      </c>
      <c r="E41" s="139">
        <v>29</v>
      </c>
      <c r="F41" s="139">
        <v>36</v>
      </c>
      <c r="G41" s="139">
        <v>33</v>
      </c>
      <c r="H41" s="128">
        <v>36</v>
      </c>
      <c r="I41" s="128">
        <v>34</v>
      </c>
      <c r="J41" s="129">
        <v>40</v>
      </c>
      <c r="K41" s="130">
        <v>41</v>
      </c>
      <c r="L41" s="130">
        <v>39</v>
      </c>
      <c r="M41" s="130">
        <v>39</v>
      </c>
      <c r="N41" s="130">
        <v>43</v>
      </c>
      <c r="O41" s="131">
        <f>VLOOKUP($A41,'Weekly Total League Table'!$BO$7:$BQ$59,3,FALSE)</f>
        <v>43</v>
      </c>
      <c r="P41" s="128">
        <f>VLOOKUP($A41,'Weekly Total League Table'!$BO$7:$BQ$59,3,FALSE)</f>
        <v>43</v>
      </c>
      <c r="Q41" s="128">
        <f>VLOOKUP($A41,'Weekly Total League Table'!$BO$7:$BQ$59,3,FALSE)</f>
        <v>43</v>
      </c>
      <c r="R41" s="128">
        <f>VLOOKUP($A41,'Weekly Total League Table'!$BO$7:$BQ$59,3,FALSE)</f>
        <v>43</v>
      </c>
      <c r="S41" s="128">
        <f>VLOOKUP($A41,'Weekly Total League Table'!$BO$7:$BQ$59,3,FALSE)</f>
        <v>43</v>
      </c>
      <c r="T41" s="128">
        <f>VLOOKUP($A41,'Weekly Total League Table'!$BO$7:$BQ$59,3,FALSE)</f>
        <v>43</v>
      </c>
      <c r="U41" s="128">
        <f>VLOOKUP($A41,'Weekly Total League Table'!$BO$7:$BQ$59,3,FALSE)</f>
        <v>43</v>
      </c>
      <c r="V41" s="129">
        <f>VLOOKUP($A41,'Weekly Total League Table'!$BO$7:$BQ$59,3,FALSE)</f>
        <v>43</v>
      </c>
      <c r="W41" s="130">
        <f>VLOOKUP($A41,'Weekly Total League Table'!$BO$7:$BQ$59,3,FALSE)</f>
        <v>43</v>
      </c>
      <c r="X41" s="130">
        <f>VLOOKUP($A41,'Weekly Total League Table'!$BO$7:$BQ$59,3,FALSE)</f>
        <v>43</v>
      </c>
      <c r="Y41" s="130">
        <f>VLOOKUP($A41,'Weekly Total League Table'!$BO$7:$BQ$59,3,FALSE)</f>
        <v>43</v>
      </c>
    </row>
    <row r="42" spans="1:25" s="125" customFormat="1" ht="18.75" customHeight="1" x14ac:dyDescent="0.25">
      <c r="A42" s="125" t="s">
        <v>252</v>
      </c>
      <c r="B42" s="140" t="s">
        <v>287</v>
      </c>
      <c r="C42" s="127"/>
      <c r="D42" s="128">
        <v>36</v>
      </c>
      <c r="E42" s="139">
        <v>46</v>
      </c>
      <c r="F42" s="139">
        <v>43</v>
      </c>
      <c r="G42" s="139">
        <v>46</v>
      </c>
      <c r="H42" s="128">
        <v>40</v>
      </c>
      <c r="I42" s="128">
        <v>48</v>
      </c>
      <c r="J42" s="129">
        <v>46</v>
      </c>
      <c r="K42" s="130">
        <v>43</v>
      </c>
      <c r="L42" s="130">
        <v>46</v>
      </c>
      <c r="M42" s="130">
        <v>48</v>
      </c>
      <c r="N42" s="130">
        <v>46</v>
      </c>
      <c r="O42" s="131">
        <f>VLOOKUP($A42,'Weekly Total League Table'!$BO$7:$BQ$59,3,FALSE)</f>
        <v>49</v>
      </c>
      <c r="P42" s="128">
        <f>VLOOKUP($A42,'Weekly Total League Table'!$BO$7:$BQ$59,3,FALSE)</f>
        <v>49</v>
      </c>
      <c r="Q42" s="128">
        <f>VLOOKUP($A42,'Weekly Total League Table'!$BO$7:$BQ$59,3,FALSE)</f>
        <v>49</v>
      </c>
      <c r="R42" s="128">
        <f>VLOOKUP($A42,'Weekly Total League Table'!$BO$7:$BQ$59,3,FALSE)</f>
        <v>49</v>
      </c>
      <c r="S42" s="128">
        <f>VLOOKUP($A42,'Weekly Total League Table'!$BO$7:$BQ$59,3,FALSE)</f>
        <v>49</v>
      </c>
      <c r="T42" s="128">
        <f>VLOOKUP($A42,'Weekly Total League Table'!$BO$7:$BQ$59,3,FALSE)</f>
        <v>49</v>
      </c>
      <c r="U42" s="128">
        <f>VLOOKUP($A42,'Weekly Total League Table'!$BO$7:$BQ$59,3,FALSE)</f>
        <v>49</v>
      </c>
      <c r="V42" s="129">
        <f>VLOOKUP($A42,'Weekly Total League Table'!$BO$7:$BQ$59,3,FALSE)</f>
        <v>49</v>
      </c>
      <c r="W42" s="130">
        <f>VLOOKUP($A42,'Weekly Total League Table'!$BO$7:$BQ$59,3,FALSE)</f>
        <v>49</v>
      </c>
      <c r="X42" s="130">
        <f>VLOOKUP($A42,'Weekly Total League Table'!$BO$7:$BQ$59,3,FALSE)</f>
        <v>49</v>
      </c>
      <c r="Y42" s="130">
        <f>VLOOKUP($A42,'Weekly Total League Table'!$BO$7:$BQ$59,3,FALSE)</f>
        <v>49</v>
      </c>
    </row>
    <row r="43" spans="1:25" s="125" customFormat="1" ht="18.75" customHeight="1" x14ac:dyDescent="0.25">
      <c r="A43" s="125" t="s">
        <v>253</v>
      </c>
      <c r="B43" s="140" t="s">
        <v>289</v>
      </c>
      <c r="C43" s="127"/>
      <c r="D43" s="128">
        <v>44</v>
      </c>
      <c r="E43" s="139">
        <v>51</v>
      </c>
      <c r="F43" s="139">
        <v>53</v>
      </c>
      <c r="G43" s="139">
        <v>53</v>
      </c>
      <c r="H43" s="128">
        <v>53</v>
      </c>
      <c r="I43" s="128">
        <v>53</v>
      </c>
      <c r="J43" s="129">
        <v>52</v>
      </c>
      <c r="K43" s="130">
        <v>52</v>
      </c>
      <c r="L43" s="130">
        <v>51</v>
      </c>
      <c r="M43" s="130">
        <v>50</v>
      </c>
      <c r="N43" s="130">
        <v>52</v>
      </c>
      <c r="O43" s="131">
        <f>VLOOKUP($A43,'Weekly Total League Table'!$BO$7:$BQ$59,3,FALSE)</f>
        <v>51</v>
      </c>
      <c r="P43" s="128">
        <f>VLOOKUP($A43,'Weekly Total League Table'!$BO$7:$BQ$59,3,FALSE)</f>
        <v>51</v>
      </c>
      <c r="Q43" s="128">
        <f>VLOOKUP($A43,'Weekly Total League Table'!$BO$7:$BQ$59,3,FALSE)</f>
        <v>51</v>
      </c>
      <c r="R43" s="128">
        <f>VLOOKUP($A43,'Weekly Total League Table'!$BO$7:$BQ$59,3,FALSE)</f>
        <v>51</v>
      </c>
      <c r="S43" s="128">
        <f>VLOOKUP($A43,'Weekly Total League Table'!$BO$7:$BQ$59,3,FALSE)</f>
        <v>51</v>
      </c>
      <c r="T43" s="128">
        <f>VLOOKUP($A43,'Weekly Total League Table'!$BO$7:$BQ$59,3,FALSE)</f>
        <v>51</v>
      </c>
      <c r="U43" s="128">
        <f>VLOOKUP($A43,'Weekly Total League Table'!$BO$7:$BQ$59,3,FALSE)</f>
        <v>51</v>
      </c>
      <c r="V43" s="129">
        <f>VLOOKUP($A43,'Weekly Total League Table'!$BO$7:$BQ$59,3,FALSE)</f>
        <v>51</v>
      </c>
      <c r="W43" s="130">
        <f>VLOOKUP($A43,'Weekly Total League Table'!$BO$7:$BQ$59,3,FALSE)</f>
        <v>51</v>
      </c>
      <c r="X43" s="130">
        <f>VLOOKUP($A43,'Weekly Total League Table'!$BO$7:$BQ$59,3,FALSE)</f>
        <v>51</v>
      </c>
      <c r="Y43" s="130">
        <f>VLOOKUP($A43,'Weekly Total League Table'!$BO$7:$BQ$59,3,FALSE)</f>
        <v>51</v>
      </c>
    </row>
    <row r="44" spans="1:25" s="125" customFormat="1" ht="18.75" customHeight="1" x14ac:dyDescent="0.25">
      <c r="A44" s="125" t="s">
        <v>36</v>
      </c>
      <c r="B44" s="140" t="s">
        <v>290</v>
      </c>
      <c r="C44" s="127"/>
      <c r="D44" s="128">
        <v>27</v>
      </c>
      <c r="E44" s="139">
        <v>21</v>
      </c>
      <c r="F44" s="139">
        <v>13</v>
      </c>
      <c r="G44" s="139">
        <v>10</v>
      </c>
      <c r="H44" s="128">
        <v>23</v>
      </c>
      <c r="I44" s="128">
        <v>25</v>
      </c>
      <c r="J44" s="129">
        <v>34</v>
      </c>
      <c r="K44" s="130">
        <v>37</v>
      </c>
      <c r="L44" s="130">
        <v>43</v>
      </c>
      <c r="M44" s="130">
        <v>44</v>
      </c>
      <c r="N44" s="130">
        <v>41</v>
      </c>
      <c r="O44" s="131">
        <f>VLOOKUP($A44,'Weekly Total League Table'!$BO$7:$BQ$59,3,FALSE)</f>
        <v>42</v>
      </c>
      <c r="P44" s="128">
        <f>VLOOKUP($A44,'Weekly Total League Table'!$BO$7:$BQ$59,3,FALSE)</f>
        <v>42</v>
      </c>
      <c r="Q44" s="128">
        <f>VLOOKUP($A44,'Weekly Total League Table'!$BO$7:$BQ$59,3,FALSE)</f>
        <v>42</v>
      </c>
      <c r="R44" s="128">
        <f>VLOOKUP($A44,'Weekly Total League Table'!$BO$7:$BQ$59,3,FALSE)</f>
        <v>42</v>
      </c>
      <c r="S44" s="128">
        <f>VLOOKUP($A44,'Weekly Total League Table'!$BO$7:$BQ$59,3,FALSE)</f>
        <v>42</v>
      </c>
      <c r="T44" s="128">
        <f>VLOOKUP($A44,'Weekly Total League Table'!$BO$7:$BQ$59,3,FALSE)</f>
        <v>42</v>
      </c>
      <c r="U44" s="128">
        <f>VLOOKUP($A44,'Weekly Total League Table'!$BO$7:$BQ$59,3,FALSE)</f>
        <v>42</v>
      </c>
      <c r="V44" s="129">
        <f>VLOOKUP($A44,'Weekly Total League Table'!$BO$7:$BQ$59,3,FALSE)</f>
        <v>42</v>
      </c>
      <c r="W44" s="130">
        <f>VLOOKUP($A44,'Weekly Total League Table'!$BO$7:$BQ$59,3,FALSE)</f>
        <v>42</v>
      </c>
      <c r="X44" s="130">
        <f>VLOOKUP($A44,'Weekly Total League Table'!$BO$7:$BQ$59,3,FALSE)</f>
        <v>42</v>
      </c>
      <c r="Y44" s="130">
        <f>VLOOKUP($A44,'Weekly Total League Table'!$BO$7:$BQ$59,3,FALSE)</f>
        <v>42</v>
      </c>
    </row>
    <row r="45" spans="1:25" s="125" customFormat="1" ht="18.75" customHeight="1" x14ac:dyDescent="0.25">
      <c r="A45" s="125" t="s">
        <v>254</v>
      </c>
      <c r="B45" s="140" t="s">
        <v>291</v>
      </c>
      <c r="C45" s="127"/>
      <c r="D45" s="128">
        <v>34</v>
      </c>
      <c r="E45" s="139">
        <v>22</v>
      </c>
      <c r="F45" s="139">
        <v>20</v>
      </c>
      <c r="G45" s="139">
        <v>20</v>
      </c>
      <c r="H45" s="128">
        <v>22</v>
      </c>
      <c r="I45" s="128">
        <v>30</v>
      </c>
      <c r="J45" s="129">
        <v>23</v>
      </c>
      <c r="K45" s="130">
        <v>28</v>
      </c>
      <c r="L45" s="130">
        <v>34</v>
      </c>
      <c r="M45" s="130">
        <v>32</v>
      </c>
      <c r="N45" s="130">
        <v>32</v>
      </c>
      <c r="O45" s="131">
        <f>VLOOKUP($A45,'Weekly Total League Table'!$BO$7:$BQ$59,3,FALSE)</f>
        <v>31</v>
      </c>
      <c r="P45" s="128">
        <f>VLOOKUP($A45,'Weekly Total League Table'!$BO$7:$BQ$59,3,FALSE)</f>
        <v>31</v>
      </c>
      <c r="Q45" s="128">
        <f>VLOOKUP($A45,'Weekly Total League Table'!$BO$7:$BQ$59,3,FALSE)</f>
        <v>31</v>
      </c>
      <c r="R45" s="128">
        <f>VLOOKUP($A45,'Weekly Total League Table'!$BO$7:$BQ$59,3,FALSE)</f>
        <v>31</v>
      </c>
      <c r="S45" s="128">
        <f>VLOOKUP($A45,'Weekly Total League Table'!$BO$7:$BQ$59,3,FALSE)</f>
        <v>31</v>
      </c>
      <c r="T45" s="128">
        <f>VLOOKUP($A45,'Weekly Total League Table'!$BO$7:$BQ$59,3,FALSE)</f>
        <v>31</v>
      </c>
      <c r="U45" s="128">
        <f>VLOOKUP($A45,'Weekly Total League Table'!$BO$7:$BQ$59,3,FALSE)</f>
        <v>31</v>
      </c>
      <c r="V45" s="129">
        <f>VLOOKUP($A45,'Weekly Total League Table'!$BO$7:$BQ$59,3,FALSE)</f>
        <v>31</v>
      </c>
      <c r="W45" s="130">
        <f>VLOOKUP($A45,'Weekly Total League Table'!$BO$7:$BQ$59,3,FALSE)</f>
        <v>31</v>
      </c>
      <c r="X45" s="130">
        <f>VLOOKUP($A45,'Weekly Total League Table'!$BO$7:$BQ$59,3,FALSE)</f>
        <v>31</v>
      </c>
      <c r="Y45" s="130">
        <f>VLOOKUP($A45,'Weekly Total League Table'!$BO$7:$BQ$59,3,FALSE)</f>
        <v>31</v>
      </c>
    </row>
    <row r="46" spans="1:25" s="125" customFormat="1" ht="18.75" customHeight="1" x14ac:dyDescent="0.25">
      <c r="A46" s="125" t="s">
        <v>23</v>
      </c>
      <c r="B46" s="140" t="s">
        <v>313</v>
      </c>
      <c r="C46" s="127"/>
      <c r="D46" s="128">
        <v>35</v>
      </c>
      <c r="E46" s="139">
        <v>32</v>
      </c>
      <c r="F46" s="139">
        <v>24</v>
      </c>
      <c r="G46" s="139">
        <v>27</v>
      </c>
      <c r="H46" s="128">
        <v>30</v>
      </c>
      <c r="I46" s="128">
        <v>22</v>
      </c>
      <c r="J46" s="129">
        <v>20</v>
      </c>
      <c r="K46" s="130">
        <v>18</v>
      </c>
      <c r="L46" s="130">
        <v>12</v>
      </c>
      <c r="M46" s="130">
        <v>9</v>
      </c>
      <c r="N46" s="130">
        <v>11</v>
      </c>
      <c r="O46" s="131">
        <f>VLOOKUP($A46,'Weekly Total League Table'!$BO$7:$BQ$59,3,FALSE)</f>
        <v>9</v>
      </c>
      <c r="P46" s="128">
        <f>VLOOKUP($A46,'Weekly Total League Table'!$BO$7:$BQ$59,3,FALSE)</f>
        <v>9</v>
      </c>
      <c r="Q46" s="128">
        <f>VLOOKUP($A46,'Weekly Total League Table'!$BO$7:$BQ$59,3,FALSE)</f>
        <v>9</v>
      </c>
      <c r="R46" s="128">
        <f>VLOOKUP($A46,'Weekly Total League Table'!$BO$7:$BQ$59,3,FALSE)</f>
        <v>9</v>
      </c>
      <c r="S46" s="128">
        <f>VLOOKUP($A46,'Weekly Total League Table'!$BO$7:$BQ$59,3,FALSE)</f>
        <v>9</v>
      </c>
      <c r="T46" s="128">
        <f>VLOOKUP($A46,'Weekly Total League Table'!$BO$7:$BQ$59,3,FALSE)</f>
        <v>9</v>
      </c>
      <c r="U46" s="128">
        <f>VLOOKUP($A46,'Weekly Total League Table'!$BO$7:$BQ$59,3,FALSE)</f>
        <v>9</v>
      </c>
      <c r="V46" s="129">
        <f>VLOOKUP($A46,'Weekly Total League Table'!$BO$7:$BQ$59,3,FALSE)</f>
        <v>9</v>
      </c>
      <c r="W46" s="130">
        <f>VLOOKUP($A46,'Weekly Total League Table'!$BO$7:$BQ$59,3,FALSE)</f>
        <v>9</v>
      </c>
      <c r="X46" s="130">
        <f>VLOOKUP($A46,'Weekly Total League Table'!$BO$7:$BQ$59,3,FALSE)</f>
        <v>9</v>
      </c>
      <c r="Y46" s="130">
        <f>VLOOKUP($A46,'Weekly Total League Table'!$BO$7:$BQ$59,3,FALSE)</f>
        <v>9</v>
      </c>
    </row>
    <row r="47" spans="1:25" s="125" customFormat="1" ht="18.75" customHeight="1" x14ac:dyDescent="0.25">
      <c r="A47" s="125" t="s">
        <v>255</v>
      </c>
      <c r="B47" s="140" t="s">
        <v>293</v>
      </c>
      <c r="C47" s="127"/>
      <c r="D47" s="128">
        <v>40</v>
      </c>
      <c r="E47" s="139">
        <v>30</v>
      </c>
      <c r="F47" s="139">
        <v>37</v>
      </c>
      <c r="G47" s="139">
        <v>32</v>
      </c>
      <c r="H47" s="128">
        <v>31</v>
      </c>
      <c r="I47" s="128">
        <v>29</v>
      </c>
      <c r="J47" s="129">
        <v>33</v>
      </c>
      <c r="K47" s="130">
        <v>33</v>
      </c>
      <c r="L47" s="130">
        <v>37</v>
      </c>
      <c r="M47" s="130">
        <v>41</v>
      </c>
      <c r="N47" s="130">
        <v>42</v>
      </c>
      <c r="O47" s="131">
        <f>VLOOKUP($A47,'Weekly Total League Table'!$BO$7:$BQ$59,3,FALSE)</f>
        <v>41</v>
      </c>
      <c r="P47" s="128">
        <f>VLOOKUP($A47,'Weekly Total League Table'!$BO$7:$BQ$59,3,FALSE)</f>
        <v>41</v>
      </c>
      <c r="Q47" s="128">
        <f>VLOOKUP($A47,'Weekly Total League Table'!$BO$7:$BQ$59,3,FALSE)</f>
        <v>41</v>
      </c>
      <c r="R47" s="128">
        <f>VLOOKUP($A47,'Weekly Total League Table'!$BO$7:$BQ$59,3,FALSE)</f>
        <v>41</v>
      </c>
      <c r="S47" s="128">
        <f>VLOOKUP($A47,'Weekly Total League Table'!$BO$7:$BQ$59,3,FALSE)</f>
        <v>41</v>
      </c>
      <c r="T47" s="128">
        <f>VLOOKUP($A47,'Weekly Total League Table'!$BO$7:$BQ$59,3,FALSE)</f>
        <v>41</v>
      </c>
      <c r="U47" s="128">
        <f>VLOOKUP($A47,'Weekly Total League Table'!$BO$7:$BQ$59,3,FALSE)</f>
        <v>41</v>
      </c>
      <c r="V47" s="129">
        <f>VLOOKUP($A47,'Weekly Total League Table'!$BO$7:$BQ$59,3,FALSE)</f>
        <v>41</v>
      </c>
      <c r="W47" s="130">
        <f>VLOOKUP($A47,'Weekly Total League Table'!$BO$7:$BQ$59,3,FALSE)</f>
        <v>41</v>
      </c>
      <c r="X47" s="130">
        <f>VLOOKUP($A47,'Weekly Total League Table'!$BO$7:$BQ$59,3,FALSE)</f>
        <v>41</v>
      </c>
      <c r="Y47" s="130">
        <f>VLOOKUP($A47,'Weekly Total League Table'!$BO$7:$BQ$59,3,FALSE)</f>
        <v>41</v>
      </c>
    </row>
    <row r="48" spans="1:25" s="125" customFormat="1" ht="18.75" customHeight="1" x14ac:dyDescent="0.25">
      <c r="A48" s="125" t="s">
        <v>24</v>
      </c>
      <c r="B48" s="140" t="s">
        <v>292</v>
      </c>
      <c r="C48" s="127"/>
      <c r="D48" s="128">
        <v>7</v>
      </c>
      <c r="E48" s="139">
        <v>4</v>
      </c>
      <c r="F48" s="139">
        <v>11</v>
      </c>
      <c r="G48" s="139">
        <v>11</v>
      </c>
      <c r="H48" s="128">
        <v>9</v>
      </c>
      <c r="I48" s="128">
        <v>11</v>
      </c>
      <c r="J48" s="129">
        <v>16</v>
      </c>
      <c r="K48" s="130">
        <v>15</v>
      </c>
      <c r="L48" s="130">
        <v>23</v>
      </c>
      <c r="M48" s="130">
        <v>24</v>
      </c>
      <c r="N48" s="130">
        <v>23</v>
      </c>
      <c r="O48" s="131">
        <f>VLOOKUP($A48,'Weekly Total League Table'!$BO$7:$BQ$59,3,FALSE)</f>
        <v>20</v>
      </c>
      <c r="P48" s="128">
        <f>VLOOKUP($A48,'Weekly Total League Table'!$BO$7:$BQ$59,3,FALSE)</f>
        <v>20</v>
      </c>
      <c r="Q48" s="128">
        <f>VLOOKUP($A48,'Weekly Total League Table'!$BO$7:$BQ$59,3,FALSE)</f>
        <v>20</v>
      </c>
      <c r="R48" s="128">
        <f>VLOOKUP($A48,'Weekly Total League Table'!$BO$7:$BQ$59,3,FALSE)</f>
        <v>20</v>
      </c>
      <c r="S48" s="128">
        <f>VLOOKUP($A48,'Weekly Total League Table'!$BO$7:$BQ$59,3,FALSE)</f>
        <v>20</v>
      </c>
      <c r="T48" s="128">
        <f>VLOOKUP($A48,'Weekly Total League Table'!$BO$7:$BQ$59,3,FALSE)</f>
        <v>20</v>
      </c>
      <c r="U48" s="128">
        <f>VLOOKUP($A48,'Weekly Total League Table'!$BO$7:$BQ$59,3,FALSE)</f>
        <v>20</v>
      </c>
      <c r="V48" s="129">
        <f>VLOOKUP($A48,'Weekly Total League Table'!$BO$7:$BQ$59,3,FALSE)</f>
        <v>20</v>
      </c>
      <c r="W48" s="130">
        <f>VLOOKUP($A48,'Weekly Total League Table'!$BO$7:$BQ$59,3,FALSE)</f>
        <v>20</v>
      </c>
      <c r="X48" s="130">
        <f>VLOOKUP($A48,'Weekly Total League Table'!$BO$7:$BQ$59,3,FALSE)</f>
        <v>20</v>
      </c>
      <c r="Y48" s="130">
        <f>VLOOKUP($A48,'Weekly Total League Table'!$BO$7:$BQ$59,3,FALSE)</f>
        <v>20</v>
      </c>
    </row>
    <row r="49" spans="1:25" s="125" customFormat="1" ht="18.75" customHeight="1" x14ac:dyDescent="0.25">
      <c r="A49" s="125" t="s">
        <v>46</v>
      </c>
      <c r="B49" s="140" t="s">
        <v>274</v>
      </c>
      <c r="C49" s="127"/>
      <c r="D49" s="128">
        <v>42</v>
      </c>
      <c r="E49" s="139">
        <v>48</v>
      </c>
      <c r="F49" s="139">
        <v>41</v>
      </c>
      <c r="G49" s="139">
        <v>43</v>
      </c>
      <c r="H49" s="128">
        <v>46</v>
      </c>
      <c r="I49" s="128">
        <v>44</v>
      </c>
      <c r="J49" s="129">
        <v>44</v>
      </c>
      <c r="K49" s="130">
        <v>47</v>
      </c>
      <c r="L49" s="130">
        <v>47</v>
      </c>
      <c r="M49" s="130">
        <v>43</v>
      </c>
      <c r="N49" s="130">
        <v>45</v>
      </c>
      <c r="O49" s="131">
        <f>VLOOKUP($A49,'Weekly Total League Table'!$BO$7:$BQ$59,3,FALSE)</f>
        <v>44</v>
      </c>
      <c r="P49" s="128">
        <f>VLOOKUP($A49,'Weekly Total League Table'!$BO$7:$BQ$59,3,FALSE)</f>
        <v>44</v>
      </c>
      <c r="Q49" s="128">
        <f>VLOOKUP($A49,'Weekly Total League Table'!$BO$7:$BQ$59,3,FALSE)</f>
        <v>44</v>
      </c>
      <c r="R49" s="128">
        <f>VLOOKUP($A49,'Weekly Total League Table'!$BO$7:$BQ$59,3,FALSE)</f>
        <v>44</v>
      </c>
      <c r="S49" s="128">
        <f>VLOOKUP($A49,'Weekly Total League Table'!$BO$7:$BQ$59,3,FALSE)</f>
        <v>44</v>
      </c>
      <c r="T49" s="128">
        <f>VLOOKUP($A49,'Weekly Total League Table'!$BO$7:$BQ$59,3,FALSE)</f>
        <v>44</v>
      </c>
      <c r="U49" s="128">
        <f>VLOOKUP($A49,'Weekly Total League Table'!$BO$7:$BQ$59,3,FALSE)</f>
        <v>44</v>
      </c>
      <c r="V49" s="129">
        <f>VLOOKUP($A49,'Weekly Total League Table'!$BO$7:$BQ$59,3,FALSE)</f>
        <v>44</v>
      </c>
      <c r="W49" s="130">
        <f>VLOOKUP($A49,'Weekly Total League Table'!$BO$7:$BQ$59,3,FALSE)</f>
        <v>44</v>
      </c>
      <c r="X49" s="130">
        <f>VLOOKUP($A49,'Weekly Total League Table'!$BO$7:$BQ$59,3,FALSE)</f>
        <v>44</v>
      </c>
      <c r="Y49" s="130">
        <f>VLOOKUP($A49,'Weekly Total League Table'!$BO$7:$BQ$59,3,FALSE)</f>
        <v>44</v>
      </c>
    </row>
    <row r="50" spans="1:25" s="125" customFormat="1" ht="18.75" customHeight="1" x14ac:dyDescent="0.25">
      <c r="A50" s="125" t="s">
        <v>13</v>
      </c>
      <c r="B50" s="140" t="s">
        <v>319</v>
      </c>
      <c r="C50" s="127"/>
      <c r="D50" s="128">
        <v>22</v>
      </c>
      <c r="E50" s="139">
        <v>36</v>
      </c>
      <c r="F50" s="139">
        <v>32</v>
      </c>
      <c r="G50" s="139">
        <v>21</v>
      </c>
      <c r="H50" s="128">
        <v>27</v>
      </c>
      <c r="I50" s="128">
        <v>26</v>
      </c>
      <c r="J50" s="129">
        <v>24</v>
      </c>
      <c r="K50" s="130">
        <v>26</v>
      </c>
      <c r="L50" s="130">
        <v>33</v>
      </c>
      <c r="M50" s="130">
        <v>30</v>
      </c>
      <c r="N50" s="130">
        <v>29</v>
      </c>
      <c r="O50" s="131">
        <f>VLOOKUP($A50,'Weekly Total League Table'!$BO$7:$BQ$59,3,FALSE)</f>
        <v>27</v>
      </c>
      <c r="P50" s="128">
        <f>VLOOKUP($A50,'Weekly Total League Table'!$BO$7:$BQ$59,3,FALSE)</f>
        <v>27</v>
      </c>
      <c r="Q50" s="128">
        <f>VLOOKUP($A50,'Weekly Total League Table'!$BO$7:$BQ$59,3,FALSE)</f>
        <v>27</v>
      </c>
      <c r="R50" s="128">
        <f>VLOOKUP($A50,'Weekly Total League Table'!$BO$7:$BQ$59,3,FALSE)</f>
        <v>27</v>
      </c>
      <c r="S50" s="128">
        <f>VLOOKUP($A50,'Weekly Total League Table'!$BO$7:$BQ$59,3,FALSE)</f>
        <v>27</v>
      </c>
      <c r="T50" s="128">
        <f>VLOOKUP($A50,'Weekly Total League Table'!$BO$7:$BQ$59,3,FALSE)</f>
        <v>27</v>
      </c>
      <c r="U50" s="128">
        <f>VLOOKUP($A50,'Weekly Total League Table'!$BO$7:$BQ$59,3,FALSE)</f>
        <v>27</v>
      </c>
      <c r="V50" s="129">
        <f>VLOOKUP($A50,'Weekly Total League Table'!$BO$7:$BQ$59,3,FALSE)</f>
        <v>27</v>
      </c>
      <c r="W50" s="130">
        <f>VLOOKUP($A50,'Weekly Total League Table'!$BO$7:$BQ$59,3,FALSE)</f>
        <v>27</v>
      </c>
      <c r="X50" s="130">
        <f>VLOOKUP($A50,'Weekly Total League Table'!$BO$7:$BQ$59,3,FALSE)</f>
        <v>27</v>
      </c>
      <c r="Y50" s="130">
        <f>VLOOKUP($A50,'Weekly Total League Table'!$BO$7:$BQ$59,3,FALSE)</f>
        <v>27</v>
      </c>
    </row>
    <row r="51" spans="1:25" s="125" customFormat="1" ht="18.75" customHeight="1" x14ac:dyDescent="0.25">
      <c r="A51" s="125" t="s">
        <v>256</v>
      </c>
      <c r="B51" s="140" t="s">
        <v>301</v>
      </c>
      <c r="C51" s="127"/>
      <c r="D51" s="128">
        <v>50</v>
      </c>
      <c r="E51" s="139">
        <v>49</v>
      </c>
      <c r="F51" s="139">
        <v>40</v>
      </c>
      <c r="G51" s="139">
        <v>40</v>
      </c>
      <c r="H51" s="128">
        <v>38</v>
      </c>
      <c r="I51" s="128">
        <v>37</v>
      </c>
      <c r="J51" s="129">
        <v>36</v>
      </c>
      <c r="K51" s="130">
        <v>38</v>
      </c>
      <c r="L51" s="130">
        <v>32</v>
      </c>
      <c r="M51" s="130">
        <v>34</v>
      </c>
      <c r="N51" s="130">
        <v>36</v>
      </c>
      <c r="O51" s="131">
        <f>VLOOKUP($A51,'Weekly Total League Table'!$BO$7:$BQ$59,3,FALSE)</f>
        <v>30</v>
      </c>
      <c r="P51" s="128">
        <f>VLOOKUP($A51,'Weekly Total League Table'!$BO$7:$BQ$59,3,FALSE)</f>
        <v>30</v>
      </c>
      <c r="Q51" s="128">
        <f>VLOOKUP($A51,'Weekly Total League Table'!$BO$7:$BQ$59,3,FALSE)</f>
        <v>30</v>
      </c>
      <c r="R51" s="128">
        <f>VLOOKUP($A51,'Weekly Total League Table'!$BO$7:$BQ$59,3,FALSE)</f>
        <v>30</v>
      </c>
      <c r="S51" s="128">
        <f>VLOOKUP($A51,'Weekly Total League Table'!$BO$7:$BQ$59,3,FALSE)</f>
        <v>30</v>
      </c>
      <c r="T51" s="128">
        <f>VLOOKUP($A51,'Weekly Total League Table'!$BO$7:$BQ$59,3,FALSE)</f>
        <v>30</v>
      </c>
      <c r="U51" s="128">
        <f>VLOOKUP($A51,'Weekly Total League Table'!$BO$7:$BQ$59,3,FALSE)</f>
        <v>30</v>
      </c>
      <c r="V51" s="129">
        <f>VLOOKUP($A51,'Weekly Total League Table'!$BO$7:$BQ$59,3,FALSE)</f>
        <v>30</v>
      </c>
      <c r="W51" s="130">
        <f>VLOOKUP($A51,'Weekly Total League Table'!$BO$7:$BQ$59,3,FALSE)</f>
        <v>30</v>
      </c>
      <c r="X51" s="130">
        <f>VLOOKUP($A51,'Weekly Total League Table'!$BO$7:$BQ$59,3,FALSE)</f>
        <v>30</v>
      </c>
      <c r="Y51" s="130">
        <f>VLOOKUP($A51,'Weekly Total League Table'!$BO$7:$BQ$59,3,FALSE)</f>
        <v>30</v>
      </c>
    </row>
    <row r="52" spans="1:25" s="125" customFormat="1" ht="18.75" customHeight="1" x14ac:dyDescent="0.25">
      <c r="A52" s="125" t="s">
        <v>3</v>
      </c>
      <c r="B52" s="140" t="s">
        <v>306</v>
      </c>
      <c r="C52" s="127"/>
      <c r="D52" s="128">
        <v>46</v>
      </c>
      <c r="E52" s="139">
        <v>52</v>
      </c>
      <c r="F52" s="139">
        <v>51</v>
      </c>
      <c r="G52" s="139">
        <v>51</v>
      </c>
      <c r="H52" s="128">
        <v>48</v>
      </c>
      <c r="I52" s="128">
        <v>39</v>
      </c>
      <c r="J52" s="129">
        <v>31</v>
      </c>
      <c r="K52" s="130">
        <v>27</v>
      </c>
      <c r="L52" s="130">
        <v>20</v>
      </c>
      <c r="M52" s="130">
        <v>21</v>
      </c>
      <c r="N52" s="130">
        <v>21</v>
      </c>
      <c r="O52" s="131">
        <f>VLOOKUP($A52,'Weekly Total League Table'!$BO$7:$BQ$59,3,FALSE)</f>
        <v>17</v>
      </c>
      <c r="P52" s="128">
        <f>VLOOKUP($A52,'Weekly Total League Table'!$BO$7:$BQ$59,3,FALSE)</f>
        <v>17</v>
      </c>
      <c r="Q52" s="128">
        <f>VLOOKUP($A52,'Weekly Total League Table'!$BO$7:$BQ$59,3,FALSE)</f>
        <v>17</v>
      </c>
      <c r="R52" s="128">
        <f>VLOOKUP($A52,'Weekly Total League Table'!$BO$7:$BQ$59,3,FALSE)</f>
        <v>17</v>
      </c>
      <c r="S52" s="128">
        <f>VLOOKUP($A52,'Weekly Total League Table'!$BO$7:$BQ$59,3,FALSE)</f>
        <v>17</v>
      </c>
      <c r="T52" s="128">
        <f>VLOOKUP($A52,'Weekly Total League Table'!$BO$7:$BQ$59,3,FALSE)</f>
        <v>17</v>
      </c>
      <c r="U52" s="128">
        <f>VLOOKUP($A52,'Weekly Total League Table'!$BO$7:$BQ$59,3,FALSE)</f>
        <v>17</v>
      </c>
      <c r="V52" s="129">
        <f>VLOOKUP($A52,'Weekly Total League Table'!$BO$7:$BQ$59,3,FALSE)</f>
        <v>17</v>
      </c>
      <c r="W52" s="130">
        <f>VLOOKUP($A52,'Weekly Total League Table'!$BO$7:$BQ$59,3,FALSE)</f>
        <v>17</v>
      </c>
      <c r="X52" s="130">
        <f>VLOOKUP($A52,'Weekly Total League Table'!$BO$7:$BQ$59,3,FALSE)</f>
        <v>17</v>
      </c>
      <c r="Y52" s="130">
        <f>VLOOKUP($A52,'Weekly Total League Table'!$BO$7:$BQ$59,3,FALSE)</f>
        <v>17</v>
      </c>
    </row>
    <row r="53" spans="1:25" s="125" customFormat="1" ht="18.75" customHeight="1" x14ac:dyDescent="0.25">
      <c r="A53" s="125" t="s">
        <v>28</v>
      </c>
      <c r="B53" s="140" t="s">
        <v>304</v>
      </c>
      <c r="C53" s="127"/>
      <c r="D53" s="128">
        <v>23</v>
      </c>
      <c r="E53" s="139">
        <v>43</v>
      </c>
      <c r="F53" s="139">
        <v>44</v>
      </c>
      <c r="G53" s="139">
        <v>45</v>
      </c>
      <c r="H53" s="128">
        <v>32</v>
      </c>
      <c r="I53" s="128">
        <v>23</v>
      </c>
      <c r="J53" s="129">
        <v>22</v>
      </c>
      <c r="K53" s="130">
        <v>20</v>
      </c>
      <c r="L53" s="130">
        <v>22</v>
      </c>
      <c r="M53" s="130">
        <v>19</v>
      </c>
      <c r="N53" s="130">
        <v>17</v>
      </c>
      <c r="O53" s="131">
        <f>VLOOKUP($A53,'Weekly Total League Table'!$BO$7:$BQ$59,3,FALSE)</f>
        <v>18</v>
      </c>
      <c r="P53" s="128">
        <f>VLOOKUP($A53,'Weekly Total League Table'!$BO$7:$BQ$59,3,FALSE)</f>
        <v>18</v>
      </c>
      <c r="Q53" s="128">
        <f>VLOOKUP($A53,'Weekly Total League Table'!$BO$7:$BQ$59,3,FALSE)</f>
        <v>18</v>
      </c>
      <c r="R53" s="128">
        <f>VLOOKUP($A53,'Weekly Total League Table'!$BO$7:$BQ$59,3,FALSE)</f>
        <v>18</v>
      </c>
      <c r="S53" s="128">
        <f>VLOOKUP($A53,'Weekly Total League Table'!$BO$7:$BQ$59,3,FALSE)</f>
        <v>18</v>
      </c>
      <c r="T53" s="128">
        <f>VLOOKUP($A53,'Weekly Total League Table'!$BO$7:$BQ$59,3,FALSE)</f>
        <v>18</v>
      </c>
      <c r="U53" s="128">
        <f>VLOOKUP($A53,'Weekly Total League Table'!$BO$7:$BQ$59,3,FALSE)</f>
        <v>18</v>
      </c>
      <c r="V53" s="129">
        <f>VLOOKUP($A53,'Weekly Total League Table'!$BO$7:$BQ$59,3,FALSE)</f>
        <v>18</v>
      </c>
      <c r="W53" s="130">
        <f>VLOOKUP($A53,'Weekly Total League Table'!$BO$7:$BQ$59,3,FALSE)</f>
        <v>18</v>
      </c>
      <c r="X53" s="130">
        <f>VLOOKUP($A53,'Weekly Total League Table'!$BO$7:$BQ$59,3,FALSE)</f>
        <v>18</v>
      </c>
      <c r="Y53" s="130">
        <f>VLOOKUP($A53,'Weekly Total League Table'!$BO$7:$BQ$59,3,FALSE)</f>
        <v>18</v>
      </c>
    </row>
    <row r="54" spans="1:25" s="125" customFormat="1" ht="18.75" customHeight="1" x14ac:dyDescent="0.25">
      <c r="A54" s="125" t="s">
        <v>322</v>
      </c>
      <c r="B54" s="140" t="s">
        <v>321</v>
      </c>
      <c r="C54" s="127"/>
      <c r="D54" s="128">
        <v>13</v>
      </c>
      <c r="E54" s="139">
        <v>11</v>
      </c>
      <c r="F54" s="139">
        <v>26</v>
      </c>
      <c r="G54" s="139">
        <v>23</v>
      </c>
      <c r="H54" s="128">
        <v>28</v>
      </c>
      <c r="I54" s="128">
        <v>31</v>
      </c>
      <c r="J54" s="129">
        <v>28</v>
      </c>
      <c r="K54" s="130">
        <v>23</v>
      </c>
      <c r="L54" s="130">
        <v>25</v>
      </c>
      <c r="M54" s="130">
        <v>26</v>
      </c>
      <c r="N54" s="130">
        <v>25</v>
      </c>
      <c r="O54" s="131">
        <f>VLOOKUP($A54,'Weekly Total League Table'!$BO$7:$BQ$59,3,FALSE)</f>
        <v>24</v>
      </c>
      <c r="P54" s="128">
        <f>VLOOKUP($A54,'Weekly Total League Table'!$BO$7:$BQ$59,3,FALSE)</f>
        <v>24</v>
      </c>
      <c r="Q54" s="128">
        <f>VLOOKUP($A54,'Weekly Total League Table'!$BO$7:$BQ$59,3,FALSE)</f>
        <v>24</v>
      </c>
      <c r="R54" s="128">
        <f>VLOOKUP($A54,'Weekly Total League Table'!$BO$7:$BQ$59,3,FALSE)</f>
        <v>24</v>
      </c>
      <c r="S54" s="128">
        <f>VLOOKUP($A54,'Weekly Total League Table'!$BO$7:$BQ$59,3,FALSE)</f>
        <v>24</v>
      </c>
      <c r="T54" s="128">
        <f>VLOOKUP($A54,'Weekly Total League Table'!$BO$7:$BQ$59,3,FALSE)</f>
        <v>24</v>
      </c>
      <c r="U54" s="128">
        <f>VLOOKUP($A54,'Weekly Total League Table'!$BO$7:$BQ$59,3,FALSE)</f>
        <v>24</v>
      </c>
      <c r="V54" s="129">
        <f>VLOOKUP($A54,'Weekly Total League Table'!$BO$7:$BQ$59,3,FALSE)</f>
        <v>24</v>
      </c>
      <c r="W54" s="130">
        <f>VLOOKUP($A54,'Weekly Total League Table'!$BO$7:$BQ$59,3,FALSE)</f>
        <v>24</v>
      </c>
      <c r="X54" s="130">
        <f>VLOOKUP($A54,'Weekly Total League Table'!$BO$7:$BQ$59,3,FALSE)</f>
        <v>24</v>
      </c>
      <c r="Y54" s="130">
        <f>VLOOKUP($A54,'Weekly Total League Table'!$BO$7:$BQ$59,3,FALSE)</f>
        <v>24</v>
      </c>
    </row>
    <row r="55" spans="1:25" s="125" customFormat="1" ht="18.75" customHeight="1" x14ac:dyDescent="0.25">
      <c r="A55" s="125" t="s">
        <v>330</v>
      </c>
      <c r="B55" s="140" t="s">
        <v>334</v>
      </c>
      <c r="C55" s="127"/>
      <c r="D55" s="128">
        <v>41</v>
      </c>
      <c r="E55" s="139">
        <v>31</v>
      </c>
      <c r="F55" s="139">
        <v>42</v>
      </c>
      <c r="G55" s="139">
        <v>42</v>
      </c>
      <c r="H55" s="128">
        <v>42</v>
      </c>
      <c r="I55" s="128">
        <v>49</v>
      </c>
      <c r="J55" s="129">
        <v>50</v>
      </c>
      <c r="K55" s="130">
        <v>51</v>
      </c>
      <c r="L55" s="130">
        <v>50</v>
      </c>
      <c r="M55" s="130">
        <v>51</v>
      </c>
      <c r="N55" s="130">
        <v>50</v>
      </c>
      <c r="O55" s="131">
        <f>VLOOKUP($A55,'Weekly Total League Table'!$BO$7:$BQ$59,3,FALSE)</f>
        <v>52</v>
      </c>
      <c r="P55" s="128">
        <f>VLOOKUP($A55,'Weekly Total League Table'!$BO$7:$BQ$59,3,FALSE)</f>
        <v>52</v>
      </c>
      <c r="Q55" s="128">
        <f>VLOOKUP($A55,'Weekly Total League Table'!$BO$7:$BQ$59,3,FALSE)</f>
        <v>52</v>
      </c>
      <c r="R55" s="128">
        <f>VLOOKUP($A55,'Weekly Total League Table'!$BO$7:$BQ$59,3,FALSE)</f>
        <v>52</v>
      </c>
      <c r="S55" s="128">
        <f>VLOOKUP($A55,'Weekly Total League Table'!$BO$7:$BQ$59,3,FALSE)</f>
        <v>52</v>
      </c>
      <c r="T55" s="128">
        <f>VLOOKUP($A55,'Weekly Total League Table'!$BO$7:$BQ$59,3,FALSE)</f>
        <v>52</v>
      </c>
      <c r="U55" s="128">
        <f>VLOOKUP($A55,'Weekly Total League Table'!$BO$7:$BQ$59,3,FALSE)</f>
        <v>52</v>
      </c>
      <c r="V55" s="129">
        <f>VLOOKUP($A55,'Weekly Total League Table'!$BO$7:$BQ$59,3,FALSE)</f>
        <v>52</v>
      </c>
      <c r="W55" s="130">
        <f>VLOOKUP($A55,'Weekly Total League Table'!$BO$7:$BQ$59,3,FALSE)</f>
        <v>52</v>
      </c>
      <c r="X55" s="130">
        <f>VLOOKUP($A55,'Weekly Total League Table'!$BO$7:$BQ$59,3,FALSE)</f>
        <v>52</v>
      </c>
      <c r="Y55" s="130">
        <f>VLOOKUP($A55,'Weekly Total League Table'!$BO$7:$BQ$59,3,FALSE)</f>
        <v>52</v>
      </c>
    </row>
    <row r="56" spans="1:25" s="125" customFormat="1" ht="18.75" customHeight="1" x14ac:dyDescent="0.25">
      <c r="A56" s="125" t="s">
        <v>331</v>
      </c>
      <c r="B56" s="140" t="s">
        <v>335</v>
      </c>
      <c r="C56" s="127"/>
      <c r="D56" s="128">
        <v>26</v>
      </c>
      <c r="E56" s="139">
        <v>26</v>
      </c>
      <c r="F56" s="139">
        <v>30</v>
      </c>
      <c r="G56" s="139">
        <v>25</v>
      </c>
      <c r="H56" s="128">
        <v>20</v>
      </c>
      <c r="I56" s="128">
        <v>19</v>
      </c>
      <c r="J56" s="129">
        <v>21</v>
      </c>
      <c r="K56" s="130">
        <v>25</v>
      </c>
      <c r="L56" s="130">
        <v>16</v>
      </c>
      <c r="M56" s="130">
        <v>18</v>
      </c>
      <c r="N56" s="130">
        <v>19</v>
      </c>
      <c r="O56" s="131">
        <f>VLOOKUP($A56,'Weekly Total League Table'!$BO$7:$BQ$59,3,FALSE)</f>
        <v>16</v>
      </c>
      <c r="P56" s="128">
        <f>VLOOKUP($A56,'Weekly Total League Table'!$BO$7:$BQ$59,3,FALSE)</f>
        <v>16</v>
      </c>
      <c r="Q56" s="128">
        <f>VLOOKUP($A56,'Weekly Total League Table'!$BO$7:$BQ$59,3,FALSE)</f>
        <v>16</v>
      </c>
      <c r="R56" s="128">
        <f>VLOOKUP($A56,'Weekly Total League Table'!$BO$7:$BQ$59,3,FALSE)</f>
        <v>16</v>
      </c>
      <c r="S56" s="128">
        <f>VLOOKUP($A56,'Weekly Total League Table'!$BO$7:$BQ$59,3,FALSE)</f>
        <v>16</v>
      </c>
      <c r="T56" s="128">
        <f>VLOOKUP($A56,'Weekly Total League Table'!$BO$7:$BQ$59,3,FALSE)</f>
        <v>16</v>
      </c>
      <c r="U56" s="128">
        <f>VLOOKUP($A56,'Weekly Total League Table'!$BO$7:$BQ$59,3,FALSE)</f>
        <v>16</v>
      </c>
      <c r="V56" s="129">
        <f>VLOOKUP($A56,'Weekly Total League Table'!$BO$7:$BQ$59,3,FALSE)</f>
        <v>16</v>
      </c>
      <c r="W56" s="130">
        <f>VLOOKUP($A56,'Weekly Total League Table'!$BO$7:$BQ$59,3,FALSE)</f>
        <v>16</v>
      </c>
      <c r="X56" s="130">
        <f>VLOOKUP($A56,'Weekly Total League Table'!$BO$7:$BQ$59,3,FALSE)</f>
        <v>16</v>
      </c>
      <c r="Y56" s="130">
        <f>VLOOKUP($A56,'Weekly Total League Table'!$BO$7:$BQ$59,3,FALSE)</f>
        <v>16</v>
      </c>
    </row>
    <row r="57" spans="1:25" s="125" customFormat="1" ht="18.75" customHeight="1" x14ac:dyDescent="0.25">
      <c r="A57" s="125" t="s">
        <v>332</v>
      </c>
      <c r="B57" s="140" t="s">
        <v>337</v>
      </c>
      <c r="C57" s="127"/>
      <c r="D57" s="128">
        <v>31</v>
      </c>
      <c r="E57" s="139">
        <v>23</v>
      </c>
      <c r="F57" s="139">
        <v>31</v>
      </c>
      <c r="G57" s="139">
        <v>28</v>
      </c>
      <c r="H57" s="128">
        <v>29</v>
      </c>
      <c r="I57" s="128">
        <v>33</v>
      </c>
      <c r="J57" s="129">
        <v>37</v>
      </c>
      <c r="K57" s="130">
        <v>35</v>
      </c>
      <c r="L57" s="130">
        <v>29</v>
      </c>
      <c r="M57" s="130">
        <v>31</v>
      </c>
      <c r="N57" s="130">
        <v>31</v>
      </c>
      <c r="O57" s="131">
        <f>VLOOKUP($A57,'Weekly Total League Table'!$BO$7:$BQ$59,3,FALSE)</f>
        <v>29</v>
      </c>
      <c r="P57" s="128">
        <f>VLOOKUP($A57,'Weekly Total League Table'!$BO$7:$BQ$59,3,FALSE)</f>
        <v>29</v>
      </c>
      <c r="Q57" s="128">
        <f>VLOOKUP($A57,'Weekly Total League Table'!$BO$7:$BQ$59,3,FALSE)</f>
        <v>29</v>
      </c>
      <c r="R57" s="128">
        <f>VLOOKUP($A57,'Weekly Total League Table'!$BO$7:$BQ$59,3,FALSE)</f>
        <v>29</v>
      </c>
      <c r="S57" s="128">
        <f>VLOOKUP($A57,'Weekly Total League Table'!$BO$7:$BQ$59,3,FALSE)</f>
        <v>29</v>
      </c>
      <c r="T57" s="128">
        <f>VLOOKUP($A57,'Weekly Total League Table'!$BO$7:$BQ$59,3,FALSE)</f>
        <v>29</v>
      </c>
      <c r="U57" s="128">
        <f>VLOOKUP($A57,'Weekly Total League Table'!$BO$7:$BQ$59,3,FALSE)</f>
        <v>29</v>
      </c>
      <c r="V57" s="129">
        <f>VLOOKUP($A57,'Weekly Total League Table'!$BO$7:$BQ$59,3,FALSE)</f>
        <v>29</v>
      </c>
      <c r="W57" s="130">
        <f>VLOOKUP($A57,'Weekly Total League Table'!$BO$7:$BQ$59,3,FALSE)</f>
        <v>29</v>
      </c>
      <c r="X57" s="130">
        <f>VLOOKUP($A57,'Weekly Total League Table'!$BO$7:$BQ$59,3,FALSE)</f>
        <v>29</v>
      </c>
      <c r="Y57" s="130">
        <f>VLOOKUP($A57,'Weekly Total League Table'!$BO$7:$BQ$59,3,FALSE)</f>
        <v>29</v>
      </c>
    </row>
    <row r="58" spans="1:25" s="125" customFormat="1" ht="18.75" customHeight="1" x14ac:dyDescent="0.25">
      <c r="A58" s="125" t="s">
        <v>333</v>
      </c>
      <c r="B58" s="140" t="s">
        <v>336</v>
      </c>
      <c r="C58" s="127"/>
      <c r="D58" s="128">
        <v>21</v>
      </c>
      <c r="E58" s="139">
        <v>9</v>
      </c>
      <c r="F58" s="139">
        <v>5</v>
      </c>
      <c r="G58" s="139">
        <v>5</v>
      </c>
      <c r="H58" s="128">
        <v>5</v>
      </c>
      <c r="I58" s="128">
        <v>14</v>
      </c>
      <c r="J58" s="129">
        <v>18</v>
      </c>
      <c r="K58" s="130">
        <v>22</v>
      </c>
      <c r="L58" s="130">
        <v>28</v>
      </c>
      <c r="M58" s="130">
        <v>28</v>
      </c>
      <c r="N58" s="130">
        <v>24</v>
      </c>
      <c r="O58" s="131">
        <f>VLOOKUP($A58,'Weekly Total League Table'!$BO$7:$BQ$59,3,FALSE)</f>
        <v>28</v>
      </c>
      <c r="P58" s="128">
        <f>VLOOKUP($A58,'Weekly Total League Table'!$BO$7:$BQ$59,3,FALSE)</f>
        <v>28</v>
      </c>
      <c r="Q58" s="128">
        <f>VLOOKUP($A58,'Weekly Total League Table'!$BO$7:$BQ$59,3,FALSE)</f>
        <v>28</v>
      </c>
      <c r="R58" s="128">
        <f>VLOOKUP($A58,'Weekly Total League Table'!$BO$7:$BQ$59,3,FALSE)</f>
        <v>28</v>
      </c>
      <c r="S58" s="128">
        <f>VLOOKUP($A58,'Weekly Total League Table'!$BO$7:$BQ$59,3,FALSE)</f>
        <v>28</v>
      </c>
      <c r="T58" s="128">
        <f>VLOOKUP($A58,'Weekly Total League Table'!$BO$7:$BQ$59,3,FALSE)</f>
        <v>28</v>
      </c>
      <c r="U58" s="128">
        <f>VLOOKUP($A58,'Weekly Total League Table'!$BO$7:$BQ$59,3,FALSE)</f>
        <v>28</v>
      </c>
      <c r="V58" s="129">
        <f>VLOOKUP($A58,'Weekly Total League Table'!$BO$7:$BQ$59,3,FALSE)</f>
        <v>28</v>
      </c>
      <c r="W58" s="130">
        <f>VLOOKUP($A58,'Weekly Total League Table'!$BO$7:$BQ$59,3,FALSE)</f>
        <v>28</v>
      </c>
      <c r="X58" s="130">
        <f>VLOOKUP($A58,'Weekly Total League Table'!$BO$7:$BQ$59,3,FALSE)</f>
        <v>28</v>
      </c>
      <c r="Y58" s="130">
        <f>VLOOKUP($A58,'Weekly Total League Table'!$BO$7:$BQ$59,3,FALSE)</f>
        <v>28</v>
      </c>
    </row>
    <row r="59" spans="1:25" ht="18.75" customHeight="1" x14ac:dyDescent="0.25">
      <c r="A59" s="125" t="s">
        <v>348</v>
      </c>
      <c r="B59" s="140" t="s">
        <v>349</v>
      </c>
      <c r="D59" s="128">
        <v>9</v>
      </c>
      <c r="E59" s="139">
        <v>16</v>
      </c>
      <c r="F59" s="139">
        <v>27</v>
      </c>
      <c r="G59" s="139">
        <v>29</v>
      </c>
      <c r="H59" s="128">
        <v>34</v>
      </c>
      <c r="I59" s="128">
        <v>35</v>
      </c>
      <c r="J59" s="129">
        <v>35</v>
      </c>
      <c r="K59" s="130">
        <v>30</v>
      </c>
      <c r="L59" s="130">
        <v>24</v>
      </c>
      <c r="M59" s="130">
        <v>25</v>
      </c>
      <c r="N59" s="130">
        <v>30</v>
      </c>
      <c r="O59" s="131">
        <f>VLOOKUP($A59,'Weekly Total League Table'!$BO$7:$BQ$59,3,FALSE)</f>
        <v>34</v>
      </c>
      <c r="P59" s="128">
        <f>VLOOKUP($A59,'Weekly Total League Table'!$BO$7:$BQ$59,3,FALSE)</f>
        <v>34</v>
      </c>
      <c r="Q59" s="128">
        <f>VLOOKUP($A59,'Weekly Total League Table'!$BO$7:$BQ$59,3,FALSE)</f>
        <v>34</v>
      </c>
      <c r="R59" s="128">
        <f>VLOOKUP($A59,'Weekly Total League Table'!$BO$7:$BQ$59,3,FALSE)</f>
        <v>34</v>
      </c>
      <c r="S59" s="128">
        <f>VLOOKUP($A59,'Weekly Total League Table'!$BO$7:$BQ$59,3,FALSE)</f>
        <v>34</v>
      </c>
      <c r="T59" s="128">
        <f>VLOOKUP($A59,'Weekly Total League Table'!$BO$7:$BQ$59,3,FALSE)</f>
        <v>34</v>
      </c>
      <c r="U59" s="128">
        <f>VLOOKUP($A59,'Weekly Total League Table'!$BO$7:$BQ$59,3,FALSE)</f>
        <v>34</v>
      </c>
      <c r="V59" s="129">
        <f>VLOOKUP($A59,'Weekly Total League Table'!$BO$7:$BQ$59,3,FALSE)</f>
        <v>34</v>
      </c>
      <c r="W59" s="130">
        <f>VLOOKUP($A59,'Weekly Total League Table'!$BO$7:$BQ$59,3,FALSE)</f>
        <v>34</v>
      </c>
      <c r="X59" s="130">
        <f>VLOOKUP($A59,'Weekly Total League Table'!$BO$7:$BQ$59,3,FALSE)</f>
        <v>34</v>
      </c>
      <c r="Y59" s="130">
        <f>VLOOKUP($A59,'Weekly Total League Table'!$BO$7:$BQ$59,3,FALSE)</f>
        <v>34</v>
      </c>
    </row>
    <row r="62" spans="1:25" ht="18.75" customHeight="1" x14ac:dyDescent="0.25">
      <c r="A62" s="163" t="s">
        <v>352</v>
      </c>
    </row>
    <row r="64" spans="1:25" ht="18.75" customHeight="1" x14ac:dyDescent="0.25">
      <c r="A64" s="125" t="s">
        <v>15</v>
      </c>
      <c r="B64" s="140" t="s">
        <v>294</v>
      </c>
      <c r="D64" s="128">
        <f>D7</f>
        <v>2</v>
      </c>
      <c r="E64" s="128">
        <f>D7-E7</f>
        <v>0</v>
      </c>
      <c r="F64" s="128">
        <f>E7-F7</f>
        <v>-2</v>
      </c>
      <c r="G64" s="128">
        <f t="shared" ref="G64:Y78" si="0">F7-G7</f>
        <v>2</v>
      </c>
      <c r="H64" s="128">
        <f t="shared" si="0"/>
        <v>1</v>
      </c>
      <c r="I64" s="128">
        <f>H7-I7</f>
        <v>0</v>
      </c>
      <c r="J64" s="128">
        <f t="shared" si="0"/>
        <v>-4</v>
      </c>
      <c r="K64" s="128">
        <f t="shared" si="0"/>
        <v>-1</v>
      </c>
      <c r="L64" s="128">
        <f>K7-L7</f>
        <v>1</v>
      </c>
      <c r="M64" s="128">
        <f t="shared" si="0"/>
        <v>-2</v>
      </c>
      <c r="N64" s="128">
        <f t="shared" si="0"/>
        <v>4</v>
      </c>
      <c r="O64" s="128">
        <f t="shared" si="0"/>
        <v>-2</v>
      </c>
      <c r="P64" s="128">
        <f t="shared" si="0"/>
        <v>0</v>
      </c>
      <c r="Q64" s="128">
        <f t="shared" si="0"/>
        <v>0</v>
      </c>
      <c r="R64" s="128">
        <f t="shared" si="0"/>
        <v>0</v>
      </c>
      <c r="S64" s="128">
        <f t="shared" si="0"/>
        <v>0</v>
      </c>
      <c r="T64" s="128">
        <f t="shared" si="0"/>
        <v>0</v>
      </c>
      <c r="U64" s="128">
        <f t="shared" si="0"/>
        <v>0</v>
      </c>
      <c r="V64" s="128">
        <f t="shared" si="0"/>
        <v>0</v>
      </c>
      <c r="W64" s="128">
        <f t="shared" si="0"/>
        <v>0</v>
      </c>
      <c r="X64" s="128">
        <f t="shared" si="0"/>
        <v>0</v>
      </c>
      <c r="Y64" s="128">
        <f t="shared" si="0"/>
        <v>0</v>
      </c>
    </row>
    <row r="65" spans="1:25" ht="18.75" customHeight="1" x14ac:dyDescent="0.25">
      <c r="A65" s="125" t="s">
        <v>83</v>
      </c>
      <c r="B65" s="140" t="s">
        <v>265</v>
      </c>
      <c r="D65" s="128">
        <f t="shared" ref="D65:D116" si="1">D8</f>
        <v>47</v>
      </c>
      <c r="E65" s="128">
        <f t="shared" ref="E65:E116" si="2">D8-E8</f>
        <v>10</v>
      </c>
      <c r="F65" s="128">
        <f t="shared" ref="F65:U116" si="3">E8-F8</f>
        <v>12</v>
      </c>
      <c r="G65" s="128">
        <f t="shared" si="3"/>
        <v>-10</v>
      </c>
      <c r="H65" s="128">
        <f t="shared" si="3"/>
        <v>-4</v>
      </c>
      <c r="I65" s="128">
        <f t="shared" si="3"/>
        <v>3</v>
      </c>
      <c r="J65" s="128">
        <f t="shared" si="3"/>
        <v>7</v>
      </c>
      <c r="K65" s="128">
        <f t="shared" si="3"/>
        <v>5</v>
      </c>
      <c r="L65" s="128">
        <f t="shared" si="3"/>
        <v>-3</v>
      </c>
      <c r="M65" s="128">
        <f t="shared" si="3"/>
        <v>0</v>
      </c>
      <c r="N65" s="128">
        <f t="shared" si="3"/>
        <v>0</v>
      </c>
      <c r="O65" s="128">
        <f t="shared" si="3"/>
        <v>1</v>
      </c>
      <c r="P65" s="128">
        <f t="shared" si="3"/>
        <v>0</v>
      </c>
      <c r="Q65" s="128">
        <f t="shared" si="3"/>
        <v>0</v>
      </c>
      <c r="R65" s="128">
        <f t="shared" si="3"/>
        <v>0</v>
      </c>
      <c r="S65" s="128">
        <f t="shared" si="3"/>
        <v>0</v>
      </c>
      <c r="T65" s="128">
        <f t="shared" si="3"/>
        <v>0</v>
      </c>
      <c r="U65" s="128">
        <f t="shared" si="3"/>
        <v>0</v>
      </c>
      <c r="V65" s="128">
        <f t="shared" si="0"/>
        <v>0</v>
      </c>
      <c r="W65" s="128">
        <f t="shared" si="0"/>
        <v>0</v>
      </c>
      <c r="X65" s="128">
        <f t="shared" si="0"/>
        <v>0</v>
      </c>
      <c r="Y65" s="128">
        <f t="shared" si="0"/>
        <v>0</v>
      </c>
    </row>
    <row r="66" spans="1:25" ht="18.75" customHeight="1" x14ac:dyDescent="0.25">
      <c r="A66" s="125" t="s">
        <v>230</v>
      </c>
      <c r="B66" s="140" t="s">
        <v>266</v>
      </c>
      <c r="D66" s="128">
        <f t="shared" si="1"/>
        <v>20</v>
      </c>
      <c r="E66" s="128">
        <f t="shared" si="2"/>
        <v>-24</v>
      </c>
      <c r="F66" s="128">
        <f t="shared" si="3"/>
        <v>-5</v>
      </c>
      <c r="G66" s="128">
        <f t="shared" si="0"/>
        <v>-1</v>
      </c>
      <c r="H66" s="128">
        <f t="shared" si="0"/>
        <v>0</v>
      </c>
      <c r="I66" s="128">
        <f t="shared" si="0"/>
        <v>0</v>
      </c>
      <c r="J66" s="128">
        <f t="shared" si="0"/>
        <v>1</v>
      </c>
      <c r="K66" s="128">
        <f t="shared" si="0"/>
        <v>3</v>
      </c>
      <c r="L66" s="128">
        <f t="shared" si="0"/>
        <v>5</v>
      </c>
      <c r="M66" s="128">
        <f t="shared" si="0"/>
        <v>1</v>
      </c>
      <c r="N66" s="128">
        <f t="shared" si="0"/>
        <v>3</v>
      </c>
      <c r="O66" s="128">
        <f t="shared" si="0"/>
        <v>0</v>
      </c>
      <c r="P66" s="128">
        <f t="shared" si="0"/>
        <v>0</v>
      </c>
      <c r="Q66" s="128">
        <f t="shared" si="0"/>
        <v>0</v>
      </c>
      <c r="R66" s="128">
        <f t="shared" si="0"/>
        <v>0</v>
      </c>
      <c r="S66" s="128">
        <f t="shared" si="0"/>
        <v>0</v>
      </c>
      <c r="T66" s="128">
        <f t="shared" si="0"/>
        <v>0</v>
      </c>
      <c r="U66" s="128">
        <f t="shared" si="0"/>
        <v>0</v>
      </c>
      <c r="V66" s="128">
        <f t="shared" si="0"/>
        <v>0</v>
      </c>
      <c r="W66" s="128">
        <f t="shared" si="0"/>
        <v>0</v>
      </c>
      <c r="X66" s="128">
        <f t="shared" si="0"/>
        <v>0</v>
      </c>
      <c r="Y66" s="128">
        <f t="shared" si="0"/>
        <v>0</v>
      </c>
    </row>
    <row r="67" spans="1:25" ht="18.75" customHeight="1" x14ac:dyDescent="0.25">
      <c r="A67" s="125" t="s">
        <v>228</v>
      </c>
      <c r="B67" s="140" t="s">
        <v>267</v>
      </c>
      <c r="D67" s="128">
        <f t="shared" si="1"/>
        <v>38</v>
      </c>
      <c r="E67" s="128">
        <f t="shared" si="2"/>
        <v>-12</v>
      </c>
      <c r="F67" s="128">
        <f t="shared" si="3"/>
        <v>0</v>
      </c>
      <c r="G67" s="128">
        <f t="shared" si="0"/>
        <v>-2</v>
      </c>
      <c r="H67" s="128">
        <f t="shared" si="0"/>
        <v>1</v>
      </c>
      <c r="I67" s="128">
        <f t="shared" si="0"/>
        <v>0</v>
      </c>
      <c r="J67" s="128">
        <f t="shared" si="0"/>
        <v>0</v>
      </c>
      <c r="K67" s="128">
        <f t="shared" si="0"/>
        <v>1</v>
      </c>
      <c r="L67" s="128">
        <f t="shared" si="0"/>
        <v>2</v>
      </c>
      <c r="M67" s="128">
        <f t="shared" si="0"/>
        <v>1</v>
      </c>
      <c r="N67" s="128">
        <f t="shared" si="0"/>
        <v>-1</v>
      </c>
      <c r="O67" s="128">
        <f t="shared" si="0"/>
        <v>1</v>
      </c>
      <c r="P67" s="128">
        <f t="shared" si="0"/>
        <v>0</v>
      </c>
      <c r="Q67" s="128">
        <f t="shared" si="0"/>
        <v>0</v>
      </c>
      <c r="R67" s="128">
        <f t="shared" si="0"/>
        <v>0</v>
      </c>
      <c r="S67" s="128">
        <f t="shared" si="0"/>
        <v>0</v>
      </c>
      <c r="T67" s="128">
        <f t="shared" si="0"/>
        <v>0</v>
      </c>
      <c r="U67" s="128">
        <f t="shared" si="0"/>
        <v>0</v>
      </c>
      <c r="V67" s="128">
        <f t="shared" si="0"/>
        <v>0</v>
      </c>
      <c r="W67" s="128">
        <f t="shared" si="0"/>
        <v>0</v>
      </c>
      <c r="X67" s="128">
        <f t="shared" si="0"/>
        <v>0</v>
      </c>
      <c r="Y67" s="128">
        <f t="shared" si="0"/>
        <v>0</v>
      </c>
    </row>
    <row r="68" spans="1:25" ht="18.75" customHeight="1" x14ac:dyDescent="0.25">
      <c r="A68" s="125" t="s">
        <v>84</v>
      </c>
      <c r="B68" s="140" t="s">
        <v>268</v>
      </c>
      <c r="D68" s="128">
        <f t="shared" si="1"/>
        <v>5</v>
      </c>
      <c r="E68" s="128">
        <f t="shared" si="2"/>
        <v>-2</v>
      </c>
      <c r="F68" s="128">
        <f t="shared" si="3"/>
        <v>-1</v>
      </c>
      <c r="G68" s="128">
        <f t="shared" si="0"/>
        <v>-6</v>
      </c>
      <c r="H68" s="128">
        <f t="shared" si="0"/>
        <v>3</v>
      </c>
      <c r="I68" s="128">
        <f t="shared" si="0"/>
        <v>2</v>
      </c>
      <c r="J68" s="128">
        <f t="shared" si="0"/>
        <v>0</v>
      </c>
      <c r="K68" s="128">
        <f t="shared" si="0"/>
        <v>2</v>
      </c>
      <c r="L68" s="128">
        <f t="shared" si="0"/>
        <v>3</v>
      </c>
      <c r="M68" s="128">
        <f t="shared" si="0"/>
        <v>-2</v>
      </c>
      <c r="N68" s="128">
        <f t="shared" si="0"/>
        <v>2</v>
      </c>
      <c r="O68" s="128">
        <f t="shared" si="0"/>
        <v>1</v>
      </c>
      <c r="P68" s="128">
        <f t="shared" si="0"/>
        <v>0</v>
      </c>
      <c r="Q68" s="128">
        <f t="shared" si="0"/>
        <v>0</v>
      </c>
      <c r="R68" s="128">
        <f t="shared" si="0"/>
        <v>0</v>
      </c>
      <c r="S68" s="128">
        <f t="shared" si="0"/>
        <v>0</v>
      </c>
      <c r="T68" s="128">
        <f t="shared" si="0"/>
        <v>0</v>
      </c>
      <c r="U68" s="128">
        <f t="shared" si="0"/>
        <v>0</v>
      </c>
      <c r="V68" s="128">
        <f t="shared" si="0"/>
        <v>0</v>
      </c>
      <c r="W68" s="128">
        <f t="shared" si="0"/>
        <v>0</v>
      </c>
      <c r="X68" s="128">
        <f t="shared" si="0"/>
        <v>0</v>
      </c>
      <c r="Y68" s="128">
        <f t="shared" si="0"/>
        <v>0</v>
      </c>
    </row>
    <row r="69" spans="1:25" ht="18.75" customHeight="1" x14ac:dyDescent="0.25">
      <c r="A69" s="125" t="s">
        <v>25</v>
      </c>
      <c r="B69" s="140" t="s">
        <v>269</v>
      </c>
      <c r="D69" s="128">
        <f t="shared" si="1"/>
        <v>33</v>
      </c>
      <c r="E69" s="128">
        <f t="shared" si="2"/>
        <v>5</v>
      </c>
      <c r="F69" s="128">
        <f t="shared" si="3"/>
        <v>14</v>
      </c>
      <c r="G69" s="128">
        <f t="shared" si="0"/>
        <v>-1</v>
      </c>
      <c r="H69" s="128">
        <f t="shared" si="0"/>
        <v>3</v>
      </c>
      <c r="I69" s="128">
        <f t="shared" si="0"/>
        <v>-5</v>
      </c>
      <c r="J69" s="128">
        <f t="shared" si="0"/>
        <v>5</v>
      </c>
      <c r="K69" s="128">
        <f t="shared" si="0"/>
        <v>-4</v>
      </c>
      <c r="L69" s="128">
        <f t="shared" si="0"/>
        <v>1</v>
      </c>
      <c r="M69" s="128">
        <f t="shared" si="0"/>
        <v>1</v>
      </c>
      <c r="N69" s="128">
        <f t="shared" si="0"/>
        <v>-6</v>
      </c>
      <c r="O69" s="128">
        <f t="shared" si="0"/>
        <v>-3</v>
      </c>
      <c r="P69" s="128">
        <f t="shared" si="0"/>
        <v>0</v>
      </c>
      <c r="Q69" s="128">
        <f t="shared" si="0"/>
        <v>0</v>
      </c>
      <c r="R69" s="128">
        <f t="shared" si="0"/>
        <v>0</v>
      </c>
      <c r="S69" s="128">
        <f t="shared" si="0"/>
        <v>0</v>
      </c>
      <c r="T69" s="128">
        <f t="shared" si="0"/>
        <v>0</v>
      </c>
      <c r="U69" s="128">
        <f t="shared" si="0"/>
        <v>0</v>
      </c>
      <c r="V69" s="128">
        <f t="shared" si="0"/>
        <v>0</v>
      </c>
      <c r="W69" s="128">
        <f t="shared" si="0"/>
        <v>0</v>
      </c>
      <c r="X69" s="128">
        <f t="shared" si="0"/>
        <v>0</v>
      </c>
      <c r="Y69" s="128">
        <f t="shared" si="0"/>
        <v>0</v>
      </c>
    </row>
    <row r="70" spans="1:25" ht="18.75" customHeight="1" x14ac:dyDescent="0.25">
      <c r="A70" s="125" t="s">
        <v>229</v>
      </c>
      <c r="B70" s="140" t="s">
        <v>270</v>
      </c>
      <c r="D70" s="128">
        <f t="shared" si="1"/>
        <v>18</v>
      </c>
      <c r="E70" s="128">
        <f t="shared" si="2"/>
        <v>-20</v>
      </c>
      <c r="F70" s="128">
        <f t="shared" si="3"/>
        <v>3</v>
      </c>
      <c r="G70" s="128">
        <f t="shared" si="0"/>
        <v>1</v>
      </c>
      <c r="H70" s="128">
        <f t="shared" si="0"/>
        <v>9</v>
      </c>
      <c r="I70" s="128">
        <f t="shared" si="0"/>
        <v>1</v>
      </c>
      <c r="J70" s="128">
        <f t="shared" si="0"/>
        <v>5</v>
      </c>
      <c r="K70" s="128">
        <f t="shared" si="0"/>
        <v>0</v>
      </c>
      <c r="L70" s="128">
        <f t="shared" si="0"/>
        <v>0</v>
      </c>
      <c r="M70" s="128">
        <f t="shared" si="0"/>
        <v>-1</v>
      </c>
      <c r="N70" s="128">
        <f t="shared" si="0"/>
        <v>-2</v>
      </c>
      <c r="O70" s="128">
        <f t="shared" si="0"/>
        <v>1</v>
      </c>
      <c r="P70" s="128">
        <f t="shared" si="0"/>
        <v>0</v>
      </c>
      <c r="Q70" s="128">
        <f t="shared" si="0"/>
        <v>0</v>
      </c>
      <c r="R70" s="128">
        <f t="shared" si="0"/>
        <v>0</v>
      </c>
      <c r="S70" s="128">
        <f t="shared" si="0"/>
        <v>0</v>
      </c>
      <c r="T70" s="128">
        <f t="shared" si="0"/>
        <v>0</v>
      </c>
      <c r="U70" s="128">
        <f t="shared" si="0"/>
        <v>0</v>
      </c>
      <c r="V70" s="128">
        <f t="shared" si="0"/>
        <v>0</v>
      </c>
      <c r="W70" s="128">
        <f t="shared" si="0"/>
        <v>0</v>
      </c>
      <c r="X70" s="128">
        <f t="shared" si="0"/>
        <v>0</v>
      </c>
      <c r="Y70" s="128">
        <f t="shared" si="0"/>
        <v>0</v>
      </c>
    </row>
    <row r="71" spans="1:25" ht="18.75" customHeight="1" x14ac:dyDescent="0.25">
      <c r="A71" s="125" t="s">
        <v>7</v>
      </c>
      <c r="B71" s="140" t="s">
        <v>285</v>
      </c>
      <c r="D71" s="128">
        <f t="shared" si="1"/>
        <v>15</v>
      </c>
      <c r="E71" s="128">
        <f t="shared" si="2"/>
        <v>-2</v>
      </c>
      <c r="F71" s="128">
        <f t="shared" si="3"/>
        <v>-4</v>
      </c>
      <c r="G71" s="128">
        <f t="shared" si="0"/>
        <v>-1</v>
      </c>
      <c r="H71" s="128">
        <f t="shared" si="0"/>
        <v>4</v>
      </c>
      <c r="I71" s="128">
        <f t="shared" si="0"/>
        <v>5</v>
      </c>
      <c r="J71" s="128">
        <f t="shared" si="0"/>
        <v>3</v>
      </c>
      <c r="K71" s="128">
        <f t="shared" si="0"/>
        <v>-1</v>
      </c>
      <c r="L71" s="128">
        <f t="shared" si="0"/>
        <v>-7</v>
      </c>
      <c r="M71" s="128">
        <f t="shared" si="0"/>
        <v>1</v>
      </c>
      <c r="N71" s="128">
        <f t="shared" si="0"/>
        <v>1</v>
      </c>
      <c r="O71" s="128">
        <f t="shared" si="0"/>
        <v>4</v>
      </c>
      <c r="P71" s="128">
        <f t="shared" si="0"/>
        <v>0</v>
      </c>
      <c r="Q71" s="128">
        <f t="shared" si="0"/>
        <v>0</v>
      </c>
      <c r="R71" s="128">
        <f t="shared" si="0"/>
        <v>0</v>
      </c>
      <c r="S71" s="128">
        <f t="shared" si="0"/>
        <v>0</v>
      </c>
      <c r="T71" s="128">
        <f t="shared" si="0"/>
        <v>0</v>
      </c>
      <c r="U71" s="128">
        <f t="shared" si="0"/>
        <v>0</v>
      </c>
      <c r="V71" s="128">
        <f t="shared" si="0"/>
        <v>0</v>
      </c>
      <c r="W71" s="128">
        <f t="shared" si="0"/>
        <v>0</v>
      </c>
      <c r="X71" s="128">
        <f t="shared" si="0"/>
        <v>0</v>
      </c>
      <c r="Y71" s="128">
        <f t="shared" si="0"/>
        <v>0</v>
      </c>
    </row>
    <row r="72" spans="1:25" ht="18.75" customHeight="1" x14ac:dyDescent="0.25">
      <c r="A72" s="125" t="s">
        <v>14</v>
      </c>
      <c r="B72" s="140" t="s">
        <v>286</v>
      </c>
      <c r="D72" s="128">
        <f t="shared" si="1"/>
        <v>25</v>
      </c>
      <c r="E72" s="128">
        <f t="shared" si="2"/>
        <v>1</v>
      </c>
      <c r="F72" s="128">
        <f t="shared" si="3"/>
        <v>6</v>
      </c>
      <c r="G72" s="128">
        <f t="shared" si="0"/>
        <v>5</v>
      </c>
      <c r="H72" s="128">
        <f t="shared" si="0"/>
        <v>7</v>
      </c>
      <c r="I72" s="128">
        <f t="shared" si="0"/>
        <v>1</v>
      </c>
      <c r="J72" s="128">
        <f t="shared" si="0"/>
        <v>4</v>
      </c>
      <c r="K72" s="128">
        <f t="shared" si="0"/>
        <v>-1</v>
      </c>
      <c r="L72" s="128">
        <f t="shared" si="0"/>
        <v>-4</v>
      </c>
      <c r="M72" s="128">
        <f t="shared" si="0"/>
        <v>1</v>
      </c>
      <c r="N72" s="128">
        <f t="shared" si="0"/>
        <v>-1</v>
      </c>
      <c r="O72" s="128">
        <f t="shared" si="0"/>
        <v>4</v>
      </c>
      <c r="P72" s="128">
        <f t="shared" si="0"/>
        <v>0</v>
      </c>
      <c r="Q72" s="128">
        <f t="shared" si="0"/>
        <v>0</v>
      </c>
      <c r="R72" s="128">
        <f t="shared" si="0"/>
        <v>0</v>
      </c>
      <c r="S72" s="128">
        <f t="shared" si="0"/>
        <v>0</v>
      </c>
      <c r="T72" s="128">
        <f t="shared" si="0"/>
        <v>0</v>
      </c>
      <c r="U72" s="128">
        <f t="shared" si="0"/>
        <v>0</v>
      </c>
      <c r="V72" s="128">
        <f t="shared" si="0"/>
        <v>0</v>
      </c>
      <c r="W72" s="128">
        <f t="shared" si="0"/>
        <v>0</v>
      </c>
      <c r="X72" s="128">
        <f t="shared" si="0"/>
        <v>0</v>
      </c>
      <c r="Y72" s="128">
        <f t="shared" si="0"/>
        <v>0</v>
      </c>
    </row>
    <row r="73" spans="1:25" ht="18.75" customHeight="1" x14ac:dyDescent="0.25">
      <c r="A73" s="125" t="s">
        <v>39</v>
      </c>
      <c r="B73" s="140" t="s">
        <v>315</v>
      </c>
      <c r="D73" s="128">
        <f t="shared" si="1"/>
        <v>48</v>
      </c>
      <c r="E73" s="128">
        <f t="shared" si="2"/>
        <v>3</v>
      </c>
      <c r="F73" s="128">
        <f t="shared" si="3"/>
        <v>-3</v>
      </c>
      <c r="G73" s="128">
        <f t="shared" si="0"/>
        <v>0</v>
      </c>
      <c r="H73" s="128">
        <f t="shared" si="0"/>
        <v>1</v>
      </c>
      <c r="I73" s="128">
        <f t="shared" si="0"/>
        <v>2</v>
      </c>
      <c r="J73" s="128">
        <f t="shared" si="0"/>
        <v>4</v>
      </c>
      <c r="K73" s="128">
        <f t="shared" si="0"/>
        <v>2</v>
      </c>
      <c r="L73" s="128">
        <f t="shared" si="0"/>
        <v>-1</v>
      </c>
      <c r="M73" s="128">
        <f t="shared" si="0"/>
        <v>2</v>
      </c>
      <c r="N73" s="128">
        <f t="shared" si="0"/>
        <v>0</v>
      </c>
      <c r="O73" s="128">
        <f t="shared" si="0"/>
        <v>3</v>
      </c>
      <c r="P73" s="128">
        <f t="shared" si="0"/>
        <v>0</v>
      </c>
      <c r="Q73" s="128">
        <f t="shared" si="0"/>
        <v>0</v>
      </c>
      <c r="R73" s="128">
        <f t="shared" si="0"/>
        <v>0</v>
      </c>
      <c r="S73" s="128">
        <f t="shared" si="0"/>
        <v>0</v>
      </c>
      <c r="T73" s="128">
        <f t="shared" si="0"/>
        <v>0</v>
      </c>
      <c r="U73" s="128">
        <f t="shared" si="0"/>
        <v>0</v>
      </c>
      <c r="V73" s="128">
        <f t="shared" si="0"/>
        <v>0</v>
      </c>
      <c r="W73" s="128">
        <f t="shared" si="0"/>
        <v>0</v>
      </c>
      <c r="X73" s="128">
        <f t="shared" si="0"/>
        <v>0</v>
      </c>
      <c r="Y73" s="128">
        <f t="shared" si="0"/>
        <v>0</v>
      </c>
    </row>
    <row r="74" spans="1:25" ht="18.75" customHeight="1" x14ac:dyDescent="0.25">
      <c r="A74" s="125" t="s">
        <v>4</v>
      </c>
      <c r="B74" s="140" t="s">
        <v>311</v>
      </c>
      <c r="D74" s="128">
        <f t="shared" si="1"/>
        <v>8</v>
      </c>
      <c r="E74" s="128">
        <f t="shared" si="2"/>
        <v>-4</v>
      </c>
      <c r="F74" s="128">
        <f t="shared" si="3"/>
        <v>-7</v>
      </c>
      <c r="G74" s="128">
        <f t="shared" si="0"/>
        <v>1</v>
      </c>
      <c r="H74" s="128">
        <f t="shared" si="0"/>
        <v>11</v>
      </c>
      <c r="I74" s="128">
        <f t="shared" si="0"/>
        <v>0</v>
      </c>
      <c r="J74" s="128">
        <f t="shared" si="0"/>
        <v>5</v>
      </c>
      <c r="K74" s="128">
        <f t="shared" si="0"/>
        <v>-2</v>
      </c>
      <c r="L74" s="128">
        <f t="shared" si="0"/>
        <v>3</v>
      </c>
      <c r="M74" s="128">
        <f t="shared" si="0"/>
        <v>0</v>
      </c>
      <c r="N74" s="128">
        <f t="shared" si="0"/>
        <v>0</v>
      </c>
      <c r="O74" s="128">
        <f t="shared" si="0"/>
        <v>0</v>
      </c>
      <c r="P74" s="128">
        <f t="shared" si="0"/>
        <v>0</v>
      </c>
      <c r="Q74" s="128">
        <f t="shared" si="0"/>
        <v>0</v>
      </c>
      <c r="R74" s="128">
        <f t="shared" si="0"/>
        <v>0</v>
      </c>
      <c r="S74" s="128">
        <f t="shared" si="0"/>
        <v>0</v>
      </c>
      <c r="T74" s="128">
        <f t="shared" si="0"/>
        <v>0</v>
      </c>
      <c r="U74" s="128">
        <f t="shared" si="0"/>
        <v>0</v>
      </c>
      <c r="V74" s="128">
        <f t="shared" si="0"/>
        <v>0</v>
      </c>
      <c r="W74" s="128">
        <f t="shared" si="0"/>
        <v>0</v>
      </c>
      <c r="X74" s="128">
        <f t="shared" si="0"/>
        <v>0</v>
      </c>
      <c r="Y74" s="128">
        <f t="shared" si="0"/>
        <v>0</v>
      </c>
    </row>
    <row r="75" spans="1:25" ht="18.75" customHeight="1" x14ac:dyDescent="0.25">
      <c r="A75" s="125" t="s">
        <v>81</v>
      </c>
      <c r="B75" s="140" t="s">
        <v>307</v>
      </c>
      <c r="D75" s="128">
        <f t="shared" si="1"/>
        <v>28</v>
      </c>
      <c r="E75" s="128">
        <f t="shared" si="2"/>
        <v>1</v>
      </c>
      <c r="F75" s="128">
        <f t="shared" si="3"/>
        <v>-7</v>
      </c>
      <c r="G75" s="128">
        <f t="shared" si="0"/>
        <v>-2</v>
      </c>
      <c r="H75" s="128">
        <f t="shared" si="0"/>
        <v>1</v>
      </c>
      <c r="I75" s="128">
        <f t="shared" si="0"/>
        <v>-3</v>
      </c>
      <c r="J75" s="128">
        <f t="shared" si="0"/>
        <v>-4</v>
      </c>
      <c r="K75" s="128">
        <f t="shared" si="0"/>
        <v>-2</v>
      </c>
      <c r="L75" s="128">
        <f t="shared" si="0"/>
        <v>0</v>
      </c>
      <c r="M75" s="128">
        <f t="shared" si="0"/>
        <v>-1</v>
      </c>
      <c r="N75" s="128">
        <f t="shared" si="0"/>
        <v>-4</v>
      </c>
      <c r="O75" s="128">
        <f t="shared" si="0"/>
        <v>1</v>
      </c>
      <c r="P75" s="128">
        <f t="shared" si="0"/>
        <v>0</v>
      </c>
      <c r="Q75" s="128">
        <f t="shared" si="0"/>
        <v>0</v>
      </c>
      <c r="R75" s="128">
        <f t="shared" si="0"/>
        <v>0</v>
      </c>
      <c r="S75" s="128">
        <f t="shared" si="0"/>
        <v>0</v>
      </c>
      <c r="T75" s="128">
        <f t="shared" si="0"/>
        <v>0</v>
      </c>
      <c r="U75" s="128">
        <f t="shared" si="0"/>
        <v>0</v>
      </c>
      <c r="V75" s="128">
        <f t="shared" si="0"/>
        <v>0</v>
      </c>
      <c r="W75" s="128">
        <f t="shared" si="0"/>
        <v>0</v>
      </c>
      <c r="X75" s="128">
        <f t="shared" si="0"/>
        <v>0</v>
      </c>
      <c r="Y75" s="128">
        <f t="shared" si="0"/>
        <v>0</v>
      </c>
    </row>
    <row r="76" spans="1:25" ht="18.75" customHeight="1" x14ac:dyDescent="0.25">
      <c r="A76" s="125" t="s">
        <v>6</v>
      </c>
      <c r="B76" s="140" t="s">
        <v>323</v>
      </c>
      <c r="D76" s="128">
        <f t="shared" si="1"/>
        <v>10</v>
      </c>
      <c r="E76" s="128">
        <f t="shared" si="2"/>
        <v>-4</v>
      </c>
      <c r="F76" s="128">
        <f t="shared" si="3"/>
        <v>4</v>
      </c>
      <c r="G76" s="128">
        <f t="shared" si="0"/>
        <v>2</v>
      </c>
      <c r="H76" s="128">
        <f t="shared" si="0"/>
        <v>0</v>
      </c>
      <c r="I76" s="128">
        <f t="shared" si="0"/>
        <v>5</v>
      </c>
      <c r="J76" s="128">
        <f t="shared" si="0"/>
        <v>-5</v>
      </c>
      <c r="K76" s="128">
        <f t="shared" si="0"/>
        <v>-2</v>
      </c>
      <c r="L76" s="128">
        <f t="shared" si="0"/>
        <v>-3</v>
      </c>
      <c r="M76" s="128">
        <f t="shared" si="0"/>
        <v>-2</v>
      </c>
      <c r="N76" s="128">
        <f t="shared" si="0"/>
        <v>3</v>
      </c>
      <c r="O76" s="128">
        <f t="shared" si="0"/>
        <v>-7</v>
      </c>
      <c r="P76" s="128">
        <f t="shared" si="0"/>
        <v>0</v>
      </c>
      <c r="Q76" s="128">
        <f t="shared" si="0"/>
        <v>0</v>
      </c>
      <c r="R76" s="128">
        <f t="shared" si="0"/>
        <v>0</v>
      </c>
      <c r="S76" s="128">
        <f t="shared" si="0"/>
        <v>0</v>
      </c>
      <c r="T76" s="128">
        <f t="shared" si="0"/>
        <v>0</v>
      </c>
      <c r="U76" s="128">
        <f t="shared" si="0"/>
        <v>0</v>
      </c>
      <c r="V76" s="128">
        <f t="shared" si="0"/>
        <v>0</v>
      </c>
      <c r="W76" s="128">
        <f t="shared" si="0"/>
        <v>0</v>
      </c>
      <c r="X76" s="128">
        <f t="shared" si="0"/>
        <v>0</v>
      </c>
      <c r="Y76" s="128">
        <f t="shared" si="0"/>
        <v>0</v>
      </c>
    </row>
    <row r="77" spans="1:25" ht="18.75" customHeight="1" x14ac:dyDescent="0.25">
      <c r="A77" s="125" t="s">
        <v>242</v>
      </c>
      <c r="B77" s="140" t="s">
        <v>295</v>
      </c>
      <c r="D77" s="128">
        <f t="shared" si="1"/>
        <v>16</v>
      </c>
      <c r="E77" s="128">
        <f t="shared" si="2"/>
        <v>1</v>
      </c>
      <c r="F77" s="128">
        <f t="shared" si="3"/>
        <v>-1</v>
      </c>
      <c r="G77" s="128">
        <f t="shared" si="0"/>
        <v>-3</v>
      </c>
      <c r="H77" s="128">
        <f t="shared" si="0"/>
        <v>3</v>
      </c>
      <c r="I77" s="128">
        <f t="shared" si="0"/>
        <v>0</v>
      </c>
      <c r="J77" s="128">
        <f t="shared" si="0"/>
        <v>1</v>
      </c>
      <c r="K77" s="128">
        <f t="shared" si="0"/>
        <v>2</v>
      </c>
      <c r="L77" s="128">
        <f t="shared" si="0"/>
        <v>-1</v>
      </c>
      <c r="M77" s="128">
        <f t="shared" si="0"/>
        <v>-2</v>
      </c>
      <c r="N77" s="128">
        <f t="shared" si="0"/>
        <v>1</v>
      </c>
      <c r="O77" s="128">
        <f t="shared" si="0"/>
        <v>1</v>
      </c>
      <c r="P77" s="128">
        <f t="shared" si="0"/>
        <v>0</v>
      </c>
      <c r="Q77" s="128">
        <f t="shared" si="0"/>
        <v>0</v>
      </c>
      <c r="R77" s="128">
        <f t="shared" si="0"/>
        <v>0</v>
      </c>
      <c r="S77" s="128">
        <f t="shared" si="0"/>
        <v>0</v>
      </c>
      <c r="T77" s="128">
        <f t="shared" si="0"/>
        <v>0</v>
      </c>
      <c r="U77" s="128">
        <f t="shared" si="0"/>
        <v>0</v>
      </c>
      <c r="V77" s="128">
        <f t="shared" si="0"/>
        <v>0</v>
      </c>
      <c r="W77" s="128">
        <f t="shared" si="0"/>
        <v>0</v>
      </c>
      <c r="X77" s="128">
        <f t="shared" si="0"/>
        <v>0</v>
      </c>
      <c r="Y77" s="128">
        <f t="shared" si="0"/>
        <v>0</v>
      </c>
    </row>
    <row r="78" spans="1:25" ht="18.75" customHeight="1" x14ac:dyDescent="0.25">
      <c r="A78" s="125" t="s">
        <v>243</v>
      </c>
      <c r="B78" s="140" t="s">
        <v>296</v>
      </c>
      <c r="D78" s="128">
        <f t="shared" si="1"/>
        <v>3</v>
      </c>
      <c r="E78" s="128">
        <f t="shared" si="2"/>
        <v>0</v>
      </c>
      <c r="F78" s="128">
        <f t="shared" si="3"/>
        <v>0</v>
      </c>
      <c r="G78" s="128">
        <f t="shared" si="0"/>
        <v>0</v>
      </c>
      <c r="H78" s="128">
        <f t="shared" si="0"/>
        <v>0</v>
      </c>
      <c r="I78" s="128">
        <f t="shared" si="0"/>
        <v>-3</v>
      </c>
      <c r="J78" s="128">
        <f t="shared" si="0"/>
        <v>0</v>
      </c>
      <c r="K78" s="128">
        <f t="shared" ref="G78:Y91" si="4">J21-K21</f>
        <v>5</v>
      </c>
      <c r="L78" s="128">
        <f t="shared" si="4"/>
        <v>-7</v>
      </c>
      <c r="M78" s="128">
        <f t="shared" si="4"/>
        <v>0</v>
      </c>
      <c r="N78" s="128">
        <f t="shared" si="4"/>
        <v>3</v>
      </c>
      <c r="O78" s="128">
        <f t="shared" si="4"/>
        <v>1</v>
      </c>
      <c r="P78" s="128">
        <f t="shared" si="4"/>
        <v>0</v>
      </c>
      <c r="Q78" s="128">
        <f t="shared" si="4"/>
        <v>0</v>
      </c>
      <c r="R78" s="128">
        <f t="shared" si="4"/>
        <v>0</v>
      </c>
      <c r="S78" s="128">
        <f t="shared" si="4"/>
        <v>0</v>
      </c>
      <c r="T78" s="128">
        <f t="shared" si="4"/>
        <v>0</v>
      </c>
      <c r="U78" s="128">
        <f t="shared" si="4"/>
        <v>0</v>
      </c>
      <c r="V78" s="128">
        <f t="shared" si="4"/>
        <v>0</v>
      </c>
      <c r="W78" s="128">
        <f t="shared" si="4"/>
        <v>0</v>
      </c>
      <c r="X78" s="128">
        <f t="shared" si="4"/>
        <v>0</v>
      </c>
      <c r="Y78" s="128">
        <f t="shared" si="4"/>
        <v>0</v>
      </c>
    </row>
    <row r="79" spans="1:25" ht="18.75" customHeight="1" x14ac:dyDescent="0.25">
      <c r="A79" s="125" t="s">
        <v>244</v>
      </c>
      <c r="B79" s="140" t="s">
        <v>317</v>
      </c>
      <c r="D79" s="128">
        <f t="shared" si="1"/>
        <v>32</v>
      </c>
      <c r="E79" s="128">
        <f t="shared" si="2"/>
        <v>-8</v>
      </c>
      <c r="F79" s="128">
        <f t="shared" si="3"/>
        <v>1</v>
      </c>
      <c r="G79" s="128">
        <f t="shared" si="4"/>
        <v>0</v>
      </c>
      <c r="H79" s="128">
        <f t="shared" si="4"/>
        <v>-5</v>
      </c>
      <c r="I79" s="128">
        <f t="shared" si="4"/>
        <v>3</v>
      </c>
      <c r="J79" s="128">
        <f t="shared" si="4"/>
        <v>-4</v>
      </c>
      <c r="K79" s="128">
        <f t="shared" si="4"/>
        <v>-4</v>
      </c>
      <c r="L79" s="128">
        <f t="shared" si="4"/>
        <v>-3</v>
      </c>
      <c r="M79" s="128">
        <f t="shared" si="4"/>
        <v>-1</v>
      </c>
      <c r="N79" s="128">
        <f t="shared" si="4"/>
        <v>2</v>
      </c>
      <c r="O79" s="128">
        <f t="shared" si="4"/>
        <v>1</v>
      </c>
      <c r="P79" s="128">
        <f t="shared" si="4"/>
        <v>0</v>
      </c>
      <c r="Q79" s="128">
        <f t="shared" si="4"/>
        <v>0</v>
      </c>
      <c r="R79" s="128">
        <f t="shared" si="4"/>
        <v>0</v>
      </c>
      <c r="S79" s="128">
        <f t="shared" si="4"/>
        <v>0</v>
      </c>
      <c r="T79" s="128">
        <f t="shared" si="4"/>
        <v>0</v>
      </c>
      <c r="U79" s="128">
        <f t="shared" si="4"/>
        <v>0</v>
      </c>
      <c r="V79" s="128">
        <f t="shared" si="4"/>
        <v>0</v>
      </c>
      <c r="W79" s="128">
        <f t="shared" si="4"/>
        <v>0</v>
      </c>
      <c r="X79" s="128">
        <f t="shared" si="4"/>
        <v>0</v>
      </c>
      <c r="Y79" s="128">
        <f t="shared" si="4"/>
        <v>0</v>
      </c>
    </row>
    <row r="80" spans="1:25" ht="18.75" customHeight="1" x14ac:dyDescent="0.25">
      <c r="A80" s="125" t="s">
        <v>30</v>
      </c>
      <c r="B80" s="140" t="s">
        <v>272</v>
      </c>
      <c r="D80" s="128">
        <f t="shared" si="1"/>
        <v>19</v>
      </c>
      <c r="E80" s="128">
        <f t="shared" si="2"/>
        <v>-1</v>
      </c>
      <c r="F80" s="128">
        <f t="shared" si="3"/>
        <v>8</v>
      </c>
      <c r="G80" s="128">
        <f t="shared" si="4"/>
        <v>5</v>
      </c>
      <c r="H80" s="128">
        <f t="shared" si="4"/>
        <v>-7</v>
      </c>
      <c r="I80" s="128">
        <f t="shared" si="4"/>
        <v>4</v>
      </c>
      <c r="J80" s="128">
        <f t="shared" si="4"/>
        <v>-1</v>
      </c>
      <c r="K80" s="128">
        <f t="shared" si="4"/>
        <v>3</v>
      </c>
      <c r="L80" s="128">
        <f t="shared" si="4"/>
        <v>1</v>
      </c>
      <c r="M80" s="128">
        <f t="shared" si="4"/>
        <v>3</v>
      </c>
      <c r="N80" s="128">
        <f t="shared" si="4"/>
        <v>-5</v>
      </c>
      <c r="O80" s="128">
        <f t="shared" si="4"/>
        <v>-1</v>
      </c>
      <c r="P80" s="128">
        <f t="shared" si="4"/>
        <v>0</v>
      </c>
      <c r="Q80" s="128">
        <f t="shared" si="4"/>
        <v>0</v>
      </c>
      <c r="R80" s="128">
        <f t="shared" si="4"/>
        <v>0</v>
      </c>
      <c r="S80" s="128">
        <f t="shared" si="4"/>
        <v>0</v>
      </c>
      <c r="T80" s="128">
        <f t="shared" si="4"/>
        <v>0</v>
      </c>
      <c r="U80" s="128">
        <f t="shared" si="4"/>
        <v>0</v>
      </c>
      <c r="V80" s="128">
        <f t="shared" si="4"/>
        <v>0</v>
      </c>
      <c r="W80" s="128">
        <f t="shared" si="4"/>
        <v>0</v>
      </c>
      <c r="X80" s="128">
        <f t="shared" si="4"/>
        <v>0</v>
      </c>
      <c r="Y80" s="128">
        <f t="shared" si="4"/>
        <v>0</v>
      </c>
    </row>
    <row r="81" spans="1:25" ht="18.75" customHeight="1" x14ac:dyDescent="0.25">
      <c r="A81" s="125" t="s">
        <v>245</v>
      </c>
      <c r="B81" s="140" t="s">
        <v>314</v>
      </c>
      <c r="D81" s="128">
        <f t="shared" si="1"/>
        <v>4</v>
      </c>
      <c r="E81" s="128">
        <f t="shared" si="2"/>
        <v>-2</v>
      </c>
      <c r="F81" s="128">
        <f t="shared" si="3"/>
        <v>-11</v>
      </c>
      <c r="G81" s="128">
        <f t="shared" si="4"/>
        <v>1</v>
      </c>
      <c r="H81" s="128">
        <f t="shared" si="4"/>
        <v>-5</v>
      </c>
      <c r="I81" s="128">
        <f t="shared" si="4"/>
        <v>-7</v>
      </c>
      <c r="J81" s="128">
        <f t="shared" si="4"/>
        <v>1</v>
      </c>
      <c r="K81" s="128">
        <f t="shared" si="4"/>
        <v>6</v>
      </c>
      <c r="L81" s="128">
        <f t="shared" si="4"/>
        <v>0</v>
      </c>
      <c r="M81" s="128">
        <f t="shared" si="4"/>
        <v>-1</v>
      </c>
      <c r="N81" s="128">
        <f t="shared" si="4"/>
        <v>4</v>
      </c>
      <c r="O81" s="128">
        <f t="shared" si="4"/>
        <v>-4</v>
      </c>
      <c r="P81" s="128">
        <f t="shared" si="4"/>
        <v>0</v>
      </c>
      <c r="Q81" s="128">
        <f t="shared" si="4"/>
        <v>0</v>
      </c>
      <c r="R81" s="128">
        <f t="shared" si="4"/>
        <v>0</v>
      </c>
      <c r="S81" s="128">
        <f t="shared" si="4"/>
        <v>0</v>
      </c>
      <c r="T81" s="128">
        <f t="shared" si="4"/>
        <v>0</v>
      </c>
      <c r="U81" s="128">
        <f t="shared" si="4"/>
        <v>0</v>
      </c>
      <c r="V81" s="128">
        <f t="shared" si="4"/>
        <v>0</v>
      </c>
      <c r="W81" s="128">
        <f t="shared" si="4"/>
        <v>0</v>
      </c>
      <c r="X81" s="128">
        <f t="shared" si="4"/>
        <v>0</v>
      </c>
      <c r="Y81" s="128">
        <f t="shared" si="4"/>
        <v>0</v>
      </c>
    </row>
    <row r="82" spans="1:25" ht="18.75" customHeight="1" x14ac:dyDescent="0.25">
      <c r="A82" s="125" t="s">
        <v>82</v>
      </c>
      <c r="B82" s="140" t="s">
        <v>316</v>
      </c>
      <c r="D82" s="128">
        <f t="shared" si="1"/>
        <v>24</v>
      </c>
      <c r="E82" s="128">
        <f t="shared" si="2"/>
        <v>5</v>
      </c>
      <c r="F82" s="128">
        <f t="shared" si="3"/>
        <v>12</v>
      </c>
      <c r="G82" s="128">
        <f t="shared" si="4"/>
        <v>-5</v>
      </c>
      <c r="H82" s="128">
        <f t="shared" si="4"/>
        <v>-5</v>
      </c>
      <c r="I82" s="128">
        <f t="shared" si="4"/>
        <v>-1</v>
      </c>
      <c r="J82" s="128">
        <f t="shared" si="4"/>
        <v>4</v>
      </c>
      <c r="K82" s="128">
        <f t="shared" si="4"/>
        <v>-3</v>
      </c>
      <c r="L82" s="128">
        <f t="shared" si="4"/>
        <v>6</v>
      </c>
      <c r="M82" s="128">
        <f t="shared" si="4"/>
        <v>1</v>
      </c>
      <c r="N82" s="128">
        <f t="shared" si="4"/>
        <v>0</v>
      </c>
      <c r="O82" s="128">
        <f t="shared" si="4"/>
        <v>-1</v>
      </c>
      <c r="P82" s="128">
        <f t="shared" si="4"/>
        <v>0</v>
      </c>
      <c r="Q82" s="128">
        <f t="shared" si="4"/>
        <v>0</v>
      </c>
      <c r="R82" s="128">
        <f t="shared" si="4"/>
        <v>0</v>
      </c>
      <c r="S82" s="128">
        <f t="shared" si="4"/>
        <v>0</v>
      </c>
      <c r="T82" s="128">
        <f t="shared" si="4"/>
        <v>0</v>
      </c>
      <c r="U82" s="128">
        <f t="shared" si="4"/>
        <v>0</v>
      </c>
      <c r="V82" s="128">
        <f t="shared" si="4"/>
        <v>0</v>
      </c>
      <c r="W82" s="128">
        <f t="shared" si="4"/>
        <v>0</v>
      </c>
      <c r="X82" s="128">
        <f t="shared" si="4"/>
        <v>0</v>
      </c>
      <c r="Y82" s="128">
        <f t="shared" si="4"/>
        <v>0</v>
      </c>
    </row>
    <row r="83" spans="1:25" ht="18.75" customHeight="1" x14ac:dyDescent="0.25">
      <c r="A83" s="125" t="s">
        <v>10</v>
      </c>
      <c r="B83" s="140" t="s">
        <v>297</v>
      </c>
      <c r="D83" s="128">
        <f t="shared" si="1"/>
        <v>45</v>
      </c>
      <c r="E83" s="128">
        <f t="shared" si="2"/>
        <v>12</v>
      </c>
      <c r="F83" s="128">
        <f t="shared" si="3"/>
        <v>0</v>
      </c>
      <c r="G83" s="128">
        <f t="shared" si="4"/>
        <v>2</v>
      </c>
      <c r="H83" s="128">
        <f t="shared" si="4"/>
        <v>-2</v>
      </c>
      <c r="I83" s="128">
        <f t="shared" si="4"/>
        <v>-7</v>
      </c>
      <c r="J83" s="128">
        <f t="shared" si="4"/>
        <v>1</v>
      </c>
      <c r="K83" s="128">
        <f t="shared" si="4"/>
        <v>3</v>
      </c>
      <c r="L83" s="128">
        <f t="shared" si="4"/>
        <v>1</v>
      </c>
      <c r="M83" s="128">
        <f t="shared" si="4"/>
        <v>-2</v>
      </c>
      <c r="N83" s="128">
        <f t="shared" si="4"/>
        <v>3</v>
      </c>
      <c r="O83" s="128">
        <f t="shared" si="4"/>
        <v>-2</v>
      </c>
      <c r="P83" s="128">
        <f t="shared" si="4"/>
        <v>0</v>
      </c>
      <c r="Q83" s="128">
        <f t="shared" si="4"/>
        <v>0</v>
      </c>
      <c r="R83" s="128">
        <f t="shared" si="4"/>
        <v>0</v>
      </c>
      <c r="S83" s="128">
        <f t="shared" si="4"/>
        <v>0</v>
      </c>
      <c r="T83" s="128">
        <f t="shared" si="4"/>
        <v>0</v>
      </c>
      <c r="U83" s="128">
        <f t="shared" si="4"/>
        <v>0</v>
      </c>
      <c r="V83" s="128">
        <f t="shared" si="4"/>
        <v>0</v>
      </c>
      <c r="W83" s="128">
        <f t="shared" si="4"/>
        <v>0</v>
      </c>
      <c r="X83" s="128">
        <f t="shared" si="4"/>
        <v>0</v>
      </c>
      <c r="Y83" s="128">
        <f t="shared" si="4"/>
        <v>0</v>
      </c>
    </row>
    <row r="84" spans="1:25" ht="18.75" customHeight="1" x14ac:dyDescent="0.25">
      <c r="A84" s="125" t="s">
        <v>246</v>
      </c>
      <c r="B84" s="140" t="s">
        <v>264</v>
      </c>
      <c r="D84" s="128">
        <f t="shared" si="1"/>
        <v>51</v>
      </c>
      <c r="E84" s="128">
        <f t="shared" si="2"/>
        <v>-2</v>
      </c>
      <c r="F84" s="128">
        <f t="shared" si="3"/>
        <v>8</v>
      </c>
      <c r="G84" s="128">
        <f t="shared" si="4"/>
        <v>1</v>
      </c>
      <c r="H84" s="128">
        <f t="shared" si="4"/>
        <v>-5</v>
      </c>
      <c r="I84" s="128">
        <f t="shared" si="4"/>
        <v>3</v>
      </c>
      <c r="J84" s="128">
        <f t="shared" si="4"/>
        <v>-1</v>
      </c>
      <c r="K84" s="128">
        <f t="shared" si="4"/>
        <v>2</v>
      </c>
      <c r="L84" s="128">
        <f t="shared" si="4"/>
        <v>0</v>
      </c>
      <c r="M84" s="128">
        <f t="shared" si="4"/>
        <v>-1</v>
      </c>
      <c r="N84" s="128">
        <f t="shared" si="4"/>
        <v>-1</v>
      </c>
      <c r="O84" s="128">
        <f t="shared" si="4"/>
        <v>1</v>
      </c>
      <c r="P84" s="128">
        <f t="shared" si="4"/>
        <v>0</v>
      </c>
      <c r="Q84" s="128">
        <f t="shared" si="4"/>
        <v>0</v>
      </c>
      <c r="R84" s="128">
        <f t="shared" si="4"/>
        <v>0</v>
      </c>
      <c r="S84" s="128">
        <f t="shared" si="4"/>
        <v>0</v>
      </c>
      <c r="T84" s="128">
        <f t="shared" si="4"/>
        <v>0</v>
      </c>
      <c r="U84" s="128">
        <f t="shared" si="4"/>
        <v>0</v>
      </c>
      <c r="V84" s="128">
        <f t="shared" si="4"/>
        <v>0</v>
      </c>
      <c r="W84" s="128">
        <f t="shared" si="4"/>
        <v>0</v>
      </c>
      <c r="X84" s="128">
        <f t="shared" si="4"/>
        <v>0</v>
      </c>
      <c r="Y84" s="128">
        <f t="shared" si="4"/>
        <v>0</v>
      </c>
    </row>
    <row r="85" spans="1:25" ht="18.75" customHeight="1" x14ac:dyDescent="0.25">
      <c r="A85" s="125" t="s">
        <v>31</v>
      </c>
      <c r="B85" s="140" t="s">
        <v>284</v>
      </c>
      <c r="D85" s="128">
        <f t="shared" si="1"/>
        <v>6</v>
      </c>
      <c r="E85" s="128">
        <f t="shared" si="2"/>
        <v>5</v>
      </c>
      <c r="F85" s="128">
        <f t="shared" si="3"/>
        <v>0</v>
      </c>
      <c r="G85" s="128">
        <f t="shared" si="4"/>
        <v>0</v>
      </c>
      <c r="H85" s="128">
        <f t="shared" si="4"/>
        <v>-1</v>
      </c>
      <c r="I85" s="128">
        <f t="shared" si="4"/>
        <v>0</v>
      </c>
      <c r="J85" s="128">
        <f t="shared" si="4"/>
        <v>-1</v>
      </c>
      <c r="K85" s="128">
        <f t="shared" si="4"/>
        <v>-2</v>
      </c>
      <c r="L85" s="128">
        <f t="shared" si="4"/>
        <v>2</v>
      </c>
      <c r="M85" s="128">
        <f t="shared" si="4"/>
        <v>0</v>
      </c>
      <c r="N85" s="128">
        <f t="shared" si="4"/>
        <v>-4</v>
      </c>
      <c r="O85" s="128">
        <f t="shared" si="4"/>
        <v>0</v>
      </c>
      <c r="P85" s="128">
        <f t="shared" si="4"/>
        <v>0</v>
      </c>
      <c r="Q85" s="128">
        <f t="shared" si="4"/>
        <v>0</v>
      </c>
      <c r="R85" s="128">
        <f t="shared" si="4"/>
        <v>0</v>
      </c>
      <c r="S85" s="128">
        <f t="shared" si="4"/>
        <v>0</v>
      </c>
      <c r="T85" s="128">
        <f t="shared" si="4"/>
        <v>0</v>
      </c>
      <c r="U85" s="128">
        <f t="shared" si="4"/>
        <v>0</v>
      </c>
      <c r="V85" s="128">
        <f t="shared" si="4"/>
        <v>0</v>
      </c>
      <c r="W85" s="128">
        <f t="shared" si="4"/>
        <v>0</v>
      </c>
      <c r="X85" s="128">
        <f t="shared" si="4"/>
        <v>0</v>
      </c>
      <c r="Y85" s="128">
        <f t="shared" si="4"/>
        <v>0</v>
      </c>
    </row>
    <row r="86" spans="1:25" ht="18.75" customHeight="1" x14ac:dyDescent="0.25">
      <c r="A86" s="125" t="s">
        <v>247</v>
      </c>
      <c r="B86" s="140" t="s">
        <v>283</v>
      </c>
      <c r="D86" s="128">
        <f t="shared" si="1"/>
        <v>39</v>
      </c>
      <c r="E86" s="128">
        <f t="shared" si="2"/>
        <v>5</v>
      </c>
      <c r="F86" s="128">
        <f t="shared" si="3"/>
        <v>6</v>
      </c>
      <c r="G86" s="128">
        <f t="shared" si="4"/>
        <v>-10</v>
      </c>
      <c r="H86" s="128">
        <f t="shared" si="4"/>
        <v>1</v>
      </c>
      <c r="I86" s="128">
        <f t="shared" si="4"/>
        <v>5</v>
      </c>
      <c r="J86" s="128">
        <f t="shared" si="4"/>
        <v>0</v>
      </c>
      <c r="K86" s="128">
        <f t="shared" si="4"/>
        <v>1</v>
      </c>
      <c r="L86" s="128">
        <f t="shared" si="4"/>
        <v>-5</v>
      </c>
      <c r="M86" s="128">
        <f t="shared" si="4"/>
        <v>1</v>
      </c>
      <c r="N86" s="128">
        <f t="shared" si="4"/>
        <v>-4</v>
      </c>
      <c r="O86" s="128">
        <f t="shared" si="4"/>
        <v>0</v>
      </c>
      <c r="P86" s="128">
        <f t="shared" si="4"/>
        <v>0</v>
      </c>
      <c r="Q86" s="128">
        <f t="shared" si="4"/>
        <v>0</v>
      </c>
      <c r="R86" s="128">
        <f t="shared" si="4"/>
        <v>0</v>
      </c>
      <c r="S86" s="128">
        <f t="shared" si="4"/>
        <v>0</v>
      </c>
      <c r="T86" s="128">
        <f t="shared" si="4"/>
        <v>0</v>
      </c>
      <c r="U86" s="128">
        <f t="shared" si="4"/>
        <v>0</v>
      </c>
      <c r="V86" s="128">
        <f t="shared" si="4"/>
        <v>0</v>
      </c>
      <c r="W86" s="128">
        <f t="shared" si="4"/>
        <v>0</v>
      </c>
      <c r="X86" s="128">
        <f t="shared" si="4"/>
        <v>0</v>
      </c>
      <c r="Y86" s="128">
        <f t="shared" si="4"/>
        <v>0</v>
      </c>
    </row>
    <row r="87" spans="1:25" ht="18.75" customHeight="1" x14ac:dyDescent="0.25">
      <c r="A87" s="125" t="s">
        <v>85</v>
      </c>
      <c r="B87" s="140" t="s">
        <v>282</v>
      </c>
      <c r="D87" s="128">
        <f t="shared" si="1"/>
        <v>37</v>
      </c>
      <c r="E87" s="128">
        <f t="shared" si="2"/>
        <v>32</v>
      </c>
      <c r="F87" s="128">
        <f t="shared" si="3"/>
        <v>3</v>
      </c>
      <c r="G87" s="128">
        <f t="shared" si="4"/>
        <v>-2</v>
      </c>
      <c r="H87" s="128">
        <f t="shared" si="4"/>
        <v>0</v>
      </c>
      <c r="I87" s="128">
        <f t="shared" si="4"/>
        <v>0</v>
      </c>
      <c r="J87" s="128">
        <f t="shared" si="4"/>
        <v>0</v>
      </c>
      <c r="K87" s="128">
        <f t="shared" si="4"/>
        <v>-5</v>
      </c>
      <c r="L87" s="128">
        <f t="shared" si="4"/>
        <v>-8</v>
      </c>
      <c r="M87" s="128">
        <f t="shared" si="4"/>
        <v>4</v>
      </c>
      <c r="N87" s="128">
        <f t="shared" si="4"/>
        <v>-1</v>
      </c>
      <c r="O87" s="128">
        <f t="shared" si="4"/>
        <v>-1</v>
      </c>
      <c r="P87" s="128">
        <f t="shared" si="4"/>
        <v>0</v>
      </c>
      <c r="Q87" s="128">
        <f t="shared" si="4"/>
        <v>0</v>
      </c>
      <c r="R87" s="128">
        <f t="shared" si="4"/>
        <v>0</v>
      </c>
      <c r="S87" s="128">
        <f t="shared" si="4"/>
        <v>0</v>
      </c>
      <c r="T87" s="128">
        <f t="shared" si="4"/>
        <v>0</v>
      </c>
      <c r="U87" s="128">
        <f t="shared" si="4"/>
        <v>0</v>
      </c>
      <c r="V87" s="128">
        <f t="shared" si="4"/>
        <v>0</v>
      </c>
      <c r="W87" s="128">
        <f t="shared" si="4"/>
        <v>0</v>
      </c>
      <c r="X87" s="128">
        <f t="shared" si="4"/>
        <v>0</v>
      </c>
      <c r="Y87" s="128">
        <f t="shared" si="4"/>
        <v>0</v>
      </c>
    </row>
    <row r="88" spans="1:25" ht="18.75" customHeight="1" x14ac:dyDescent="0.25">
      <c r="A88" s="125" t="s">
        <v>26</v>
      </c>
      <c r="B88" s="140" t="s">
        <v>312</v>
      </c>
      <c r="D88" s="128">
        <f t="shared" si="1"/>
        <v>1</v>
      </c>
      <c r="E88" s="128">
        <f t="shared" si="2"/>
        <v>-7</v>
      </c>
      <c r="F88" s="128">
        <f t="shared" si="3"/>
        <v>-7</v>
      </c>
      <c r="G88" s="128">
        <f t="shared" si="4"/>
        <v>-2</v>
      </c>
      <c r="H88" s="128">
        <f t="shared" si="4"/>
        <v>2</v>
      </c>
      <c r="I88" s="128">
        <f t="shared" si="4"/>
        <v>3</v>
      </c>
      <c r="J88" s="128">
        <f t="shared" si="4"/>
        <v>-5</v>
      </c>
      <c r="K88" s="128">
        <f t="shared" si="4"/>
        <v>3</v>
      </c>
      <c r="L88" s="128">
        <f t="shared" si="4"/>
        <v>4</v>
      </c>
      <c r="M88" s="128">
        <f t="shared" si="4"/>
        <v>-1</v>
      </c>
      <c r="N88" s="128">
        <f t="shared" si="4"/>
        <v>3</v>
      </c>
      <c r="O88" s="128">
        <f t="shared" si="4"/>
        <v>0</v>
      </c>
      <c r="P88" s="128">
        <f t="shared" si="4"/>
        <v>0</v>
      </c>
      <c r="Q88" s="128">
        <f t="shared" si="4"/>
        <v>0</v>
      </c>
      <c r="R88" s="128">
        <f t="shared" si="4"/>
        <v>0</v>
      </c>
      <c r="S88" s="128">
        <f t="shared" si="4"/>
        <v>0</v>
      </c>
      <c r="T88" s="128">
        <f t="shared" si="4"/>
        <v>0</v>
      </c>
      <c r="U88" s="128">
        <f t="shared" si="4"/>
        <v>0</v>
      </c>
      <c r="V88" s="128">
        <f t="shared" si="4"/>
        <v>0</v>
      </c>
      <c r="W88" s="128">
        <f t="shared" si="4"/>
        <v>0</v>
      </c>
      <c r="X88" s="128">
        <f t="shared" si="4"/>
        <v>0</v>
      </c>
      <c r="Y88" s="128">
        <f t="shared" si="4"/>
        <v>0</v>
      </c>
    </row>
    <row r="89" spans="1:25" ht="18.75" customHeight="1" x14ac:dyDescent="0.25">
      <c r="A89" s="125" t="s">
        <v>281</v>
      </c>
      <c r="B89" s="140" t="s">
        <v>298</v>
      </c>
      <c r="D89" s="128">
        <f t="shared" si="1"/>
        <v>17</v>
      </c>
      <c r="E89" s="128">
        <f t="shared" si="2"/>
        <v>-22</v>
      </c>
      <c r="F89" s="128">
        <f t="shared" si="3"/>
        <v>-7</v>
      </c>
      <c r="G89" s="128">
        <f t="shared" si="4"/>
        <v>5</v>
      </c>
      <c r="H89" s="128">
        <f t="shared" si="4"/>
        <v>-4</v>
      </c>
      <c r="I89" s="128">
        <f t="shared" si="4"/>
        <v>2</v>
      </c>
      <c r="J89" s="128">
        <f t="shared" si="4"/>
        <v>0</v>
      </c>
      <c r="K89" s="128">
        <f t="shared" si="4"/>
        <v>3</v>
      </c>
      <c r="L89" s="128">
        <f t="shared" si="4"/>
        <v>9</v>
      </c>
      <c r="M89" s="128">
        <f t="shared" si="4"/>
        <v>-2</v>
      </c>
      <c r="N89" s="128">
        <f t="shared" si="4"/>
        <v>5</v>
      </c>
      <c r="O89" s="128">
        <f t="shared" si="4"/>
        <v>3</v>
      </c>
      <c r="P89" s="128">
        <f t="shared" si="4"/>
        <v>0</v>
      </c>
      <c r="Q89" s="128">
        <f t="shared" si="4"/>
        <v>0</v>
      </c>
      <c r="R89" s="128">
        <f t="shared" si="4"/>
        <v>0</v>
      </c>
      <c r="S89" s="128">
        <f t="shared" si="4"/>
        <v>0</v>
      </c>
      <c r="T89" s="128">
        <f t="shared" si="4"/>
        <v>0</v>
      </c>
      <c r="U89" s="128">
        <f t="shared" si="4"/>
        <v>0</v>
      </c>
      <c r="V89" s="128">
        <f t="shared" si="4"/>
        <v>0</v>
      </c>
      <c r="W89" s="128">
        <f t="shared" si="4"/>
        <v>0</v>
      </c>
      <c r="X89" s="128">
        <f t="shared" si="4"/>
        <v>0</v>
      </c>
      <c r="Y89" s="128">
        <f t="shared" si="4"/>
        <v>0</v>
      </c>
    </row>
    <row r="90" spans="1:25" ht="18.75" customHeight="1" x14ac:dyDescent="0.25">
      <c r="A90" s="125" t="s">
        <v>19</v>
      </c>
      <c r="B90" s="140" t="s">
        <v>299</v>
      </c>
      <c r="D90" s="128">
        <f t="shared" si="1"/>
        <v>43</v>
      </c>
      <c r="E90" s="128">
        <f t="shared" si="2"/>
        <v>-4</v>
      </c>
      <c r="F90" s="128">
        <f t="shared" si="3"/>
        <v>-5</v>
      </c>
      <c r="G90" s="128">
        <f t="shared" si="4"/>
        <v>3</v>
      </c>
      <c r="H90" s="128">
        <f t="shared" si="4"/>
        <v>8</v>
      </c>
      <c r="I90" s="128">
        <f t="shared" si="4"/>
        <v>-1</v>
      </c>
      <c r="J90" s="128">
        <f t="shared" si="4"/>
        <v>4</v>
      </c>
      <c r="K90" s="128">
        <f t="shared" si="4"/>
        <v>-4</v>
      </c>
      <c r="L90" s="128">
        <f t="shared" si="4"/>
        <v>0</v>
      </c>
      <c r="M90" s="128">
        <f t="shared" si="4"/>
        <v>0</v>
      </c>
      <c r="N90" s="128">
        <f t="shared" si="4"/>
        <v>7</v>
      </c>
      <c r="O90" s="128">
        <f t="shared" si="4"/>
        <v>3</v>
      </c>
      <c r="P90" s="128">
        <f t="shared" si="4"/>
        <v>0</v>
      </c>
      <c r="Q90" s="128">
        <f t="shared" si="4"/>
        <v>0</v>
      </c>
      <c r="R90" s="128">
        <f t="shared" si="4"/>
        <v>0</v>
      </c>
      <c r="S90" s="128">
        <f t="shared" si="4"/>
        <v>0</v>
      </c>
      <c r="T90" s="128">
        <f t="shared" si="4"/>
        <v>0</v>
      </c>
      <c r="U90" s="128">
        <f t="shared" si="4"/>
        <v>0</v>
      </c>
      <c r="V90" s="128">
        <f t="shared" si="4"/>
        <v>0</v>
      </c>
      <c r="W90" s="128">
        <f t="shared" si="4"/>
        <v>0</v>
      </c>
      <c r="X90" s="128">
        <f t="shared" si="4"/>
        <v>0</v>
      </c>
      <c r="Y90" s="128">
        <f t="shared" si="4"/>
        <v>0</v>
      </c>
    </row>
    <row r="91" spans="1:25" ht="18.75" customHeight="1" x14ac:dyDescent="0.25">
      <c r="A91" s="125" t="s">
        <v>8</v>
      </c>
      <c r="B91" s="140" t="s">
        <v>318</v>
      </c>
      <c r="D91" s="128">
        <f t="shared" si="1"/>
        <v>49</v>
      </c>
      <c r="E91" s="128">
        <f t="shared" si="2"/>
        <v>14</v>
      </c>
      <c r="F91" s="128">
        <f t="shared" si="3"/>
        <v>12</v>
      </c>
      <c r="G91" s="128">
        <f t="shared" si="4"/>
        <v>-3</v>
      </c>
      <c r="H91" s="128">
        <f t="shared" si="4"/>
        <v>0</v>
      </c>
      <c r="I91" s="128">
        <f t="shared" si="4"/>
        <v>6</v>
      </c>
      <c r="J91" s="128">
        <f t="shared" si="4"/>
        <v>-6</v>
      </c>
      <c r="K91" s="128">
        <f t="shared" si="4"/>
        <v>-6</v>
      </c>
      <c r="L91" s="128">
        <f t="shared" si="4"/>
        <v>-6</v>
      </c>
      <c r="M91" s="128">
        <f t="shared" si="4"/>
        <v>2</v>
      </c>
      <c r="N91" s="128">
        <f t="shared" si="4"/>
        <v>-4</v>
      </c>
      <c r="O91" s="128">
        <f t="shared" si="4"/>
        <v>0</v>
      </c>
      <c r="P91" s="128">
        <f t="shared" si="4"/>
        <v>0</v>
      </c>
      <c r="Q91" s="128">
        <f t="shared" si="4"/>
        <v>0</v>
      </c>
      <c r="R91" s="128">
        <f t="shared" si="4"/>
        <v>0</v>
      </c>
      <c r="S91" s="128">
        <f t="shared" ref="G91:Y105" si="5">R34-S34</f>
        <v>0</v>
      </c>
      <c r="T91" s="128">
        <f t="shared" si="5"/>
        <v>0</v>
      </c>
      <c r="U91" s="128">
        <f t="shared" si="5"/>
        <v>0</v>
      </c>
      <c r="V91" s="128">
        <f t="shared" si="5"/>
        <v>0</v>
      </c>
      <c r="W91" s="128">
        <f t="shared" si="5"/>
        <v>0</v>
      </c>
      <c r="X91" s="128">
        <f t="shared" si="5"/>
        <v>0</v>
      </c>
      <c r="Y91" s="128">
        <f t="shared" si="5"/>
        <v>0</v>
      </c>
    </row>
    <row r="92" spans="1:25" ht="18.75" customHeight="1" x14ac:dyDescent="0.25">
      <c r="A92" s="125" t="s">
        <v>11</v>
      </c>
      <c r="B92" s="140" t="s">
        <v>308</v>
      </c>
      <c r="D92" s="128">
        <f t="shared" si="1"/>
        <v>52</v>
      </c>
      <c r="E92" s="128">
        <f t="shared" si="2"/>
        <v>10</v>
      </c>
      <c r="F92" s="128">
        <f t="shared" si="3"/>
        <v>-5</v>
      </c>
      <c r="G92" s="128">
        <f t="shared" si="5"/>
        <v>0</v>
      </c>
      <c r="H92" s="128">
        <f t="shared" si="5"/>
        <v>-5</v>
      </c>
      <c r="I92" s="128">
        <f t="shared" si="5"/>
        <v>0</v>
      </c>
      <c r="J92" s="128">
        <f t="shared" si="5"/>
        <v>-1</v>
      </c>
      <c r="K92" s="128">
        <f t="shared" si="5"/>
        <v>0</v>
      </c>
      <c r="L92" s="128">
        <f t="shared" si="5"/>
        <v>0</v>
      </c>
      <c r="M92" s="128">
        <f t="shared" si="5"/>
        <v>1</v>
      </c>
      <c r="N92" s="128">
        <f t="shared" si="5"/>
        <v>-1</v>
      </c>
      <c r="O92" s="128">
        <f t="shared" si="5"/>
        <v>0</v>
      </c>
      <c r="P92" s="128">
        <f t="shared" si="5"/>
        <v>0</v>
      </c>
      <c r="Q92" s="128">
        <f t="shared" si="5"/>
        <v>0</v>
      </c>
      <c r="R92" s="128">
        <f t="shared" si="5"/>
        <v>0</v>
      </c>
      <c r="S92" s="128">
        <f t="shared" si="5"/>
        <v>0</v>
      </c>
      <c r="T92" s="128">
        <f t="shared" si="5"/>
        <v>0</v>
      </c>
      <c r="U92" s="128">
        <f t="shared" si="5"/>
        <v>0</v>
      </c>
      <c r="V92" s="128">
        <f t="shared" si="5"/>
        <v>0</v>
      </c>
      <c r="W92" s="128">
        <f t="shared" si="5"/>
        <v>0</v>
      </c>
      <c r="X92" s="128">
        <f t="shared" si="5"/>
        <v>0</v>
      </c>
      <c r="Y92" s="128">
        <f t="shared" si="5"/>
        <v>0</v>
      </c>
    </row>
    <row r="93" spans="1:25" ht="18.75" customHeight="1" x14ac:dyDescent="0.25">
      <c r="A93" s="125" t="s">
        <v>250</v>
      </c>
      <c r="B93" s="140" t="s">
        <v>276</v>
      </c>
      <c r="D93" s="128">
        <f t="shared" si="1"/>
        <v>29</v>
      </c>
      <c r="E93" s="128">
        <f t="shared" si="2"/>
        <v>4</v>
      </c>
      <c r="F93" s="128">
        <f t="shared" si="3"/>
        <v>3</v>
      </c>
      <c r="G93" s="128">
        <f t="shared" si="5"/>
        <v>-8</v>
      </c>
      <c r="H93" s="128">
        <f t="shared" si="5"/>
        <v>6</v>
      </c>
      <c r="I93" s="128">
        <f t="shared" si="5"/>
        <v>3</v>
      </c>
      <c r="J93" s="128">
        <f t="shared" si="5"/>
        <v>-4</v>
      </c>
      <c r="K93" s="128">
        <f t="shared" si="5"/>
        <v>-4</v>
      </c>
      <c r="L93" s="128">
        <f t="shared" si="5"/>
        <v>-1</v>
      </c>
      <c r="M93" s="128">
        <f t="shared" si="5"/>
        <v>1</v>
      </c>
      <c r="N93" s="128">
        <f t="shared" si="5"/>
        <v>-4</v>
      </c>
      <c r="O93" s="128">
        <f t="shared" si="5"/>
        <v>-5</v>
      </c>
      <c r="P93" s="128">
        <f t="shared" si="5"/>
        <v>0</v>
      </c>
      <c r="Q93" s="128">
        <f t="shared" si="5"/>
        <v>0</v>
      </c>
      <c r="R93" s="128">
        <f t="shared" si="5"/>
        <v>0</v>
      </c>
      <c r="S93" s="128">
        <f t="shared" si="5"/>
        <v>0</v>
      </c>
      <c r="T93" s="128">
        <f t="shared" si="5"/>
        <v>0</v>
      </c>
      <c r="U93" s="128">
        <f t="shared" si="5"/>
        <v>0</v>
      </c>
      <c r="V93" s="128">
        <f t="shared" si="5"/>
        <v>0</v>
      </c>
      <c r="W93" s="128">
        <f t="shared" si="5"/>
        <v>0</v>
      </c>
      <c r="X93" s="128">
        <f t="shared" si="5"/>
        <v>0</v>
      </c>
      <c r="Y93" s="128">
        <f t="shared" si="5"/>
        <v>0</v>
      </c>
    </row>
    <row r="94" spans="1:25" ht="18.75" customHeight="1" x14ac:dyDescent="0.25">
      <c r="A94" s="125" t="s">
        <v>32</v>
      </c>
      <c r="B94" s="140" t="s">
        <v>275</v>
      </c>
      <c r="D94" s="128">
        <f t="shared" si="1"/>
        <v>14</v>
      </c>
      <c r="E94" s="128">
        <f t="shared" si="2"/>
        <v>1</v>
      </c>
      <c r="F94" s="128">
        <f t="shared" si="3"/>
        <v>7</v>
      </c>
      <c r="G94" s="128">
        <f t="shared" si="5"/>
        <v>-3</v>
      </c>
      <c r="H94" s="128">
        <f t="shared" si="5"/>
        <v>-10</v>
      </c>
      <c r="I94" s="128">
        <f t="shared" si="5"/>
        <v>-8</v>
      </c>
      <c r="J94" s="128">
        <f t="shared" si="5"/>
        <v>-3</v>
      </c>
      <c r="K94" s="128">
        <f t="shared" si="5"/>
        <v>-4</v>
      </c>
      <c r="L94" s="128">
        <f t="shared" si="5"/>
        <v>8</v>
      </c>
      <c r="M94" s="128">
        <f t="shared" si="5"/>
        <v>3</v>
      </c>
      <c r="N94" s="128">
        <f t="shared" si="5"/>
        <v>-3</v>
      </c>
      <c r="O94" s="128">
        <f t="shared" si="5"/>
        <v>-7</v>
      </c>
      <c r="P94" s="128">
        <f t="shared" si="5"/>
        <v>0</v>
      </c>
      <c r="Q94" s="128">
        <f t="shared" si="5"/>
        <v>0</v>
      </c>
      <c r="R94" s="128">
        <f t="shared" si="5"/>
        <v>0</v>
      </c>
      <c r="S94" s="128">
        <f t="shared" si="5"/>
        <v>0</v>
      </c>
      <c r="T94" s="128">
        <f t="shared" si="5"/>
        <v>0</v>
      </c>
      <c r="U94" s="128">
        <f t="shared" si="5"/>
        <v>0</v>
      </c>
      <c r="V94" s="128">
        <f t="shared" si="5"/>
        <v>0</v>
      </c>
      <c r="W94" s="128">
        <f t="shared" si="5"/>
        <v>0</v>
      </c>
      <c r="X94" s="128">
        <f t="shared" si="5"/>
        <v>0</v>
      </c>
      <c r="Y94" s="128">
        <f t="shared" si="5"/>
        <v>0</v>
      </c>
    </row>
    <row r="95" spans="1:25" ht="18.75" customHeight="1" x14ac:dyDescent="0.25">
      <c r="A95" s="125" t="s">
        <v>110</v>
      </c>
      <c r="B95" s="140" t="s">
        <v>305</v>
      </c>
      <c r="D95" s="128">
        <f t="shared" si="1"/>
        <v>11</v>
      </c>
      <c r="E95" s="128">
        <f t="shared" si="2"/>
        <v>1</v>
      </c>
      <c r="F95" s="128">
        <f t="shared" si="3"/>
        <v>1</v>
      </c>
      <c r="G95" s="128">
        <f t="shared" si="5"/>
        <v>3</v>
      </c>
      <c r="H95" s="128">
        <f t="shared" si="5"/>
        <v>-7</v>
      </c>
      <c r="I95" s="128">
        <f t="shared" si="5"/>
        <v>-2</v>
      </c>
      <c r="J95" s="128">
        <f t="shared" si="5"/>
        <v>2</v>
      </c>
      <c r="K95" s="128">
        <f t="shared" si="5"/>
        <v>1</v>
      </c>
      <c r="L95" s="128">
        <f t="shared" si="5"/>
        <v>3</v>
      </c>
      <c r="M95" s="128">
        <f t="shared" si="5"/>
        <v>-3</v>
      </c>
      <c r="N95" s="128">
        <f t="shared" si="5"/>
        <v>-1</v>
      </c>
      <c r="O95" s="128">
        <f t="shared" si="5"/>
        <v>0</v>
      </c>
      <c r="P95" s="128">
        <f t="shared" si="5"/>
        <v>0</v>
      </c>
      <c r="Q95" s="128">
        <f t="shared" si="5"/>
        <v>0</v>
      </c>
      <c r="R95" s="128">
        <f t="shared" si="5"/>
        <v>0</v>
      </c>
      <c r="S95" s="128">
        <f t="shared" si="5"/>
        <v>0</v>
      </c>
      <c r="T95" s="128">
        <f t="shared" si="5"/>
        <v>0</v>
      </c>
      <c r="U95" s="128">
        <f t="shared" si="5"/>
        <v>0</v>
      </c>
      <c r="V95" s="128">
        <f t="shared" si="5"/>
        <v>0</v>
      </c>
      <c r="W95" s="128">
        <f t="shared" si="5"/>
        <v>0</v>
      </c>
      <c r="X95" s="128">
        <f t="shared" si="5"/>
        <v>0</v>
      </c>
      <c r="Y95" s="128">
        <f t="shared" si="5"/>
        <v>0</v>
      </c>
    </row>
    <row r="96" spans="1:25" ht="18.75" customHeight="1" x14ac:dyDescent="0.25">
      <c r="A96" s="125" t="s">
        <v>251</v>
      </c>
      <c r="B96" s="140" t="s">
        <v>273</v>
      </c>
      <c r="D96" s="128">
        <f t="shared" si="1"/>
        <v>53</v>
      </c>
      <c r="E96" s="128">
        <f t="shared" si="2"/>
        <v>12</v>
      </c>
      <c r="F96" s="128">
        <f t="shared" si="3"/>
        <v>3</v>
      </c>
      <c r="G96" s="128">
        <f t="shared" si="5"/>
        <v>1</v>
      </c>
      <c r="H96" s="128">
        <f t="shared" si="5"/>
        <v>-6</v>
      </c>
      <c r="I96" s="128">
        <f t="shared" si="5"/>
        <v>-4</v>
      </c>
      <c r="J96" s="128">
        <f t="shared" si="5"/>
        <v>-1</v>
      </c>
      <c r="K96" s="128">
        <f t="shared" si="5"/>
        <v>0</v>
      </c>
      <c r="L96" s="128">
        <f t="shared" si="5"/>
        <v>-1</v>
      </c>
      <c r="M96" s="128">
        <f t="shared" si="5"/>
        <v>0</v>
      </c>
      <c r="N96" s="128">
        <f t="shared" si="5"/>
        <v>5</v>
      </c>
      <c r="O96" s="128">
        <f t="shared" si="5"/>
        <v>-1</v>
      </c>
      <c r="P96" s="128">
        <f t="shared" si="5"/>
        <v>0</v>
      </c>
      <c r="Q96" s="128">
        <f t="shared" si="5"/>
        <v>0</v>
      </c>
      <c r="R96" s="128">
        <f t="shared" si="5"/>
        <v>0</v>
      </c>
      <c r="S96" s="128">
        <f t="shared" si="5"/>
        <v>0</v>
      </c>
      <c r="T96" s="128">
        <f t="shared" si="5"/>
        <v>0</v>
      </c>
      <c r="U96" s="128">
        <f t="shared" si="5"/>
        <v>0</v>
      </c>
      <c r="V96" s="128">
        <f t="shared" si="5"/>
        <v>0</v>
      </c>
      <c r="W96" s="128">
        <f t="shared" si="5"/>
        <v>0</v>
      </c>
      <c r="X96" s="128">
        <f t="shared" si="5"/>
        <v>0</v>
      </c>
      <c r="Y96" s="128">
        <f t="shared" si="5"/>
        <v>0</v>
      </c>
    </row>
    <row r="97" spans="1:25" ht="18.75" customHeight="1" x14ac:dyDescent="0.25">
      <c r="A97" s="125" t="s">
        <v>12</v>
      </c>
      <c r="B97" s="140" t="s">
        <v>303</v>
      </c>
      <c r="D97" s="128">
        <f t="shared" si="1"/>
        <v>12</v>
      </c>
      <c r="E97" s="128">
        <f t="shared" si="2"/>
        <v>-6</v>
      </c>
      <c r="F97" s="128">
        <f t="shared" si="3"/>
        <v>-11</v>
      </c>
      <c r="G97" s="128">
        <f t="shared" si="5"/>
        <v>5</v>
      </c>
      <c r="H97" s="128">
        <f t="shared" si="5"/>
        <v>14</v>
      </c>
      <c r="I97" s="128">
        <f t="shared" si="5"/>
        <v>2</v>
      </c>
      <c r="J97" s="128">
        <f t="shared" si="5"/>
        <v>1</v>
      </c>
      <c r="K97" s="128">
        <f t="shared" si="5"/>
        <v>4</v>
      </c>
      <c r="L97" s="128">
        <f t="shared" si="5"/>
        <v>1</v>
      </c>
      <c r="M97" s="128">
        <f t="shared" si="5"/>
        <v>0</v>
      </c>
      <c r="N97" s="128">
        <f t="shared" si="5"/>
        <v>0</v>
      </c>
      <c r="O97" s="128">
        <f t="shared" si="5"/>
        <v>-4</v>
      </c>
      <c r="P97" s="128">
        <f t="shared" si="5"/>
        <v>0</v>
      </c>
      <c r="Q97" s="128">
        <f t="shared" si="5"/>
        <v>0</v>
      </c>
      <c r="R97" s="128">
        <f t="shared" si="5"/>
        <v>0</v>
      </c>
      <c r="S97" s="128">
        <f t="shared" si="5"/>
        <v>0</v>
      </c>
      <c r="T97" s="128">
        <f t="shared" si="5"/>
        <v>0</v>
      </c>
      <c r="U97" s="128">
        <f t="shared" si="5"/>
        <v>0</v>
      </c>
      <c r="V97" s="128">
        <f t="shared" si="5"/>
        <v>0</v>
      </c>
      <c r="W97" s="128">
        <f t="shared" si="5"/>
        <v>0</v>
      </c>
      <c r="X97" s="128">
        <f t="shared" si="5"/>
        <v>0</v>
      </c>
      <c r="Y97" s="128">
        <f t="shared" si="5"/>
        <v>0</v>
      </c>
    </row>
    <row r="98" spans="1:25" ht="18.75" customHeight="1" x14ac:dyDescent="0.25">
      <c r="A98" s="125" t="s">
        <v>18</v>
      </c>
      <c r="B98" s="140" t="s">
        <v>288</v>
      </c>
      <c r="D98" s="128">
        <f t="shared" si="1"/>
        <v>30</v>
      </c>
      <c r="E98" s="128">
        <f t="shared" si="2"/>
        <v>1</v>
      </c>
      <c r="F98" s="128">
        <f t="shared" si="3"/>
        <v>-7</v>
      </c>
      <c r="G98" s="128">
        <f t="shared" si="5"/>
        <v>3</v>
      </c>
      <c r="H98" s="128">
        <f t="shared" si="5"/>
        <v>-3</v>
      </c>
      <c r="I98" s="128">
        <f t="shared" si="5"/>
        <v>2</v>
      </c>
      <c r="J98" s="128">
        <f t="shared" si="5"/>
        <v>-6</v>
      </c>
      <c r="K98" s="128">
        <f t="shared" si="5"/>
        <v>-1</v>
      </c>
      <c r="L98" s="128">
        <f t="shared" si="5"/>
        <v>2</v>
      </c>
      <c r="M98" s="128">
        <f t="shared" si="5"/>
        <v>0</v>
      </c>
      <c r="N98" s="128">
        <f t="shared" si="5"/>
        <v>-4</v>
      </c>
      <c r="O98" s="128">
        <f t="shared" si="5"/>
        <v>0</v>
      </c>
      <c r="P98" s="128">
        <f t="shared" si="5"/>
        <v>0</v>
      </c>
      <c r="Q98" s="128">
        <f t="shared" si="5"/>
        <v>0</v>
      </c>
      <c r="R98" s="128">
        <f t="shared" si="5"/>
        <v>0</v>
      </c>
      <c r="S98" s="128">
        <f t="shared" si="5"/>
        <v>0</v>
      </c>
      <c r="T98" s="128">
        <f t="shared" si="5"/>
        <v>0</v>
      </c>
      <c r="U98" s="128">
        <f t="shared" si="5"/>
        <v>0</v>
      </c>
      <c r="V98" s="128">
        <f t="shared" si="5"/>
        <v>0</v>
      </c>
      <c r="W98" s="128">
        <f t="shared" si="5"/>
        <v>0</v>
      </c>
      <c r="X98" s="128">
        <f t="shared" si="5"/>
        <v>0</v>
      </c>
      <c r="Y98" s="128">
        <f t="shared" si="5"/>
        <v>0</v>
      </c>
    </row>
    <row r="99" spans="1:25" ht="18.75" customHeight="1" x14ac:dyDescent="0.25">
      <c r="A99" s="125" t="s">
        <v>252</v>
      </c>
      <c r="B99" s="140" t="s">
        <v>287</v>
      </c>
      <c r="D99" s="128">
        <f t="shared" si="1"/>
        <v>36</v>
      </c>
      <c r="E99" s="128">
        <f t="shared" si="2"/>
        <v>-10</v>
      </c>
      <c r="F99" s="128">
        <f t="shared" si="3"/>
        <v>3</v>
      </c>
      <c r="G99" s="128">
        <f t="shared" si="5"/>
        <v>-3</v>
      </c>
      <c r="H99" s="128">
        <f t="shared" si="5"/>
        <v>6</v>
      </c>
      <c r="I99" s="128">
        <f t="shared" si="5"/>
        <v>-8</v>
      </c>
      <c r="J99" s="128">
        <f t="shared" si="5"/>
        <v>2</v>
      </c>
      <c r="K99" s="128">
        <f t="shared" si="5"/>
        <v>3</v>
      </c>
      <c r="L99" s="128">
        <f t="shared" si="5"/>
        <v>-3</v>
      </c>
      <c r="M99" s="128">
        <f t="shared" si="5"/>
        <v>-2</v>
      </c>
      <c r="N99" s="128">
        <f t="shared" si="5"/>
        <v>2</v>
      </c>
      <c r="O99" s="128">
        <f t="shared" si="5"/>
        <v>-3</v>
      </c>
      <c r="P99" s="128">
        <f t="shared" si="5"/>
        <v>0</v>
      </c>
      <c r="Q99" s="128">
        <f t="shared" si="5"/>
        <v>0</v>
      </c>
      <c r="R99" s="128">
        <f t="shared" si="5"/>
        <v>0</v>
      </c>
      <c r="S99" s="128">
        <f t="shared" si="5"/>
        <v>0</v>
      </c>
      <c r="T99" s="128">
        <f t="shared" si="5"/>
        <v>0</v>
      </c>
      <c r="U99" s="128">
        <f t="shared" si="5"/>
        <v>0</v>
      </c>
      <c r="V99" s="128">
        <f t="shared" si="5"/>
        <v>0</v>
      </c>
      <c r="W99" s="128">
        <f t="shared" si="5"/>
        <v>0</v>
      </c>
      <c r="X99" s="128">
        <f t="shared" si="5"/>
        <v>0</v>
      </c>
      <c r="Y99" s="128">
        <f t="shared" si="5"/>
        <v>0</v>
      </c>
    </row>
    <row r="100" spans="1:25" ht="18.75" customHeight="1" x14ac:dyDescent="0.25">
      <c r="A100" s="125" t="s">
        <v>253</v>
      </c>
      <c r="B100" s="140" t="s">
        <v>289</v>
      </c>
      <c r="D100" s="128">
        <f t="shared" si="1"/>
        <v>44</v>
      </c>
      <c r="E100" s="128">
        <f t="shared" si="2"/>
        <v>-7</v>
      </c>
      <c r="F100" s="128">
        <f t="shared" si="3"/>
        <v>-2</v>
      </c>
      <c r="G100" s="128">
        <f t="shared" si="5"/>
        <v>0</v>
      </c>
      <c r="H100" s="128">
        <f t="shared" si="5"/>
        <v>0</v>
      </c>
      <c r="I100" s="128">
        <f t="shared" si="5"/>
        <v>0</v>
      </c>
      <c r="J100" s="128">
        <f t="shared" si="5"/>
        <v>1</v>
      </c>
      <c r="K100" s="128">
        <f t="shared" si="5"/>
        <v>0</v>
      </c>
      <c r="L100" s="128">
        <f t="shared" si="5"/>
        <v>1</v>
      </c>
      <c r="M100" s="128">
        <f t="shared" si="5"/>
        <v>1</v>
      </c>
      <c r="N100" s="128">
        <f t="shared" si="5"/>
        <v>-2</v>
      </c>
      <c r="O100" s="128">
        <f t="shared" si="5"/>
        <v>1</v>
      </c>
      <c r="P100" s="128">
        <f t="shared" si="5"/>
        <v>0</v>
      </c>
      <c r="Q100" s="128">
        <f t="shared" si="5"/>
        <v>0</v>
      </c>
      <c r="R100" s="128">
        <f t="shared" si="5"/>
        <v>0</v>
      </c>
      <c r="S100" s="128">
        <f t="shared" si="5"/>
        <v>0</v>
      </c>
      <c r="T100" s="128">
        <f t="shared" si="5"/>
        <v>0</v>
      </c>
      <c r="U100" s="128">
        <f t="shared" si="5"/>
        <v>0</v>
      </c>
      <c r="V100" s="128">
        <f t="shared" si="5"/>
        <v>0</v>
      </c>
      <c r="W100" s="128">
        <f t="shared" si="5"/>
        <v>0</v>
      </c>
      <c r="X100" s="128">
        <f t="shared" si="5"/>
        <v>0</v>
      </c>
      <c r="Y100" s="128">
        <f t="shared" si="5"/>
        <v>0</v>
      </c>
    </row>
    <row r="101" spans="1:25" ht="18.75" customHeight="1" x14ac:dyDescent="0.25">
      <c r="A101" s="125" t="s">
        <v>36</v>
      </c>
      <c r="B101" s="140" t="s">
        <v>290</v>
      </c>
      <c r="D101" s="128">
        <f t="shared" si="1"/>
        <v>27</v>
      </c>
      <c r="E101" s="128">
        <f t="shared" si="2"/>
        <v>6</v>
      </c>
      <c r="F101" s="128">
        <f t="shared" si="3"/>
        <v>8</v>
      </c>
      <c r="G101" s="128">
        <f t="shared" si="5"/>
        <v>3</v>
      </c>
      <c r="H101" s="128">
        <f t="shared" si="5"/>
        <v>-13</v>
      </c>
      <c r="I101" s="128">
        <f t="shared" si="5"/>
        <v>-2</v>
      </c>
      <c r="J101" s="128">
        <f t="shared" si="5"/>
        <v>-9</v>
      </c>
      <c r="K101" s="128">
        <f t="shared" si="5"/>
        <v>-3</v>
      </c>
      <c r="L101" s="128">
        <f t="shared" si="5"/>
        <v>-6</v>
      </c>
      <c r="M101" s="128">
        <f t="shared" si="5"/>
        <v>-1</v>
      </c>
      <c r="N101" s="128">
        <f t="shared" si="5"/>
        <v>3</v>
      </c>
      <c r="O101" s="128">
        <f t="shared" si="5"/>
        <v>-1</v>
      </c>
      <c r="P101" s="128">
        <f t="shared" si="5"/>
        <v>0</v>
      </c>
      <c r="Q101" s="128">
        <f t="shared" si="5"/>
        <v>0</v>
      </c>
      <c r="R101" s="128">
        <f t="shared" si="5"/>
        <v>0</v>
      </c>
      <c r="S101" s="128">
        <f t="shared" si="5"/>
        <v>0</v>
      </c>
      <c r="T101" s="128">
        <f t="shared" si="5"/>
        <v>0</v>
      </c>
      <c r="U101" s="128">
        <f t="shared" si="5"/>
        <v>0</v>
      </c>
      <c r="V101" s="128">
        <f t="shared" si="5"/>
        <v>0</v>
      </c>
      <c r="W101" s="128">
        <f t="shared" si="5"/>
        <v>0</v>
      </c>
      <c r="X101" s="128">
        <f t="shared" si="5"/>
        <v>0</v>
      </c>
      <c r="Y101" s="128">
        <f t="shared" si="5"/>
        <v>0</v>
      </c>
    </row>
    <row r="102" spans="1:25" ht="18.75" customHeight="1" x14ac:dyDescent="0.25">
      <c r="A102" s="125" t="s">
        <v>254</v>
      </c>
      <c r="B102" s="140" t="s">
        <v>291</v>
      </c>
      <c r="D102" s="128">
        <f t="shared" si="1"/>
        <v>34</v>
      </c>
      <c r="E102" s="128">
        <f t="shared" si="2"/>
        <v>12</v>
      </c>
      <c r="F102" s="128">
        <f t="shared" si="3"/>
        <v>2</v>
      </c>
      <c r="G102" s="128">
        <f t="shared" si="5"/>
        <v>0</v>
      </c>
      <c r="H102" s="128">
        <f t="shared" si="5"/>
        <v>-2</v>
      </c>
      <c r="I102" s="128">
        <f t="shared" si="5"/>
        <v>-8</v>
      </c>
      <c r="J102" s="128">
        <f t="shared" si="5"/>
        <v>7</v>
      </c>
      <c r="K102" s="128">
        <f t="shared" si="5"/>
        <v>-5</v>
      </c>
      <c r="L102" s="128">
        <f t="shared" si="5"/>
        <v>-6</v>
      </c>
      <c r="M102" s="128">
        <f t="shared" si="5"/>
        <v>2</v>
      </c>
      <c r="N102" s="128">
        <f t="shared" si="5"/>
        <v>0</v>
      </c>
      <c r="O102" s="128">
        <f t="shared" si="5"/>
        <v>1</v>
      </c>
      <c r="P102" s="128">
        <f t="shared" si="5"/>
        <v>0</v>
      </c>
      <c r="Q102" s="128">
        <f t="shared" si="5"/>
        <v>0</v>
      </c>
      <c r="R102" s="128">
        <f t="shared" si="5"/>
        <v>0</v>
      </c>
      <c r="S102" s="128">
        <f t="shared" si="5"/>
        <v>0</v>
      </c>
      <c r="T102" s="128">
        <f t="shared" si="5"/>
        <v>0</v>
      </c>
      <c r="U102" s="128">
        <f t="shared" si="5"/>
        <v>0</v>
      </c>
      <c r="V102" s="128">
        <f t="shared" si="5"/>
        <v>0</v>
      </c>
      <c r="W102" s="128">
        <f t="shared" si="5"/>
        <v>0</v>
      </c>
      <c r="X102" s="128">
        <f t="shared" si="5"/>
        <v>0</v>
      </c>
      <c r="Y102" s="128">
        <f t="shared" si="5"/>
        <v>0</v>
      </c>
    </row>
    <row r="103" spans="1:25" ht="18.75" customHeight="1" x14ac:dyDescent="0.25">
      <c r="A103" s="125" t="s">
        <v>23</v>
      </c>
      <c r="B103" s="140" t="s">
        <v>313</v>
      </c>
      <c r="D103" s="128">
        <f t="shared" si="1"/>
        <v>35</v>
      </c>
      <c r="E103" s="128">
        <f t="shared" si="2"/>
        <v>3</v>
      </c>
      <c r="F103" s="128">
        <f t="shared" si="3"/>
        <v>8</v>
      </c>
      <c r="G103" s="128">
        <f t="shared" si="5"/>
        <v>-3</v>
      </c>
      <c r="H103" s="128">
        <f t="shared" si="5"/>
        <v>-3</v>
      </c>
      <c r="I103" s="128">
        <f t="shared" si="5"/>
        <v>8</v>
      </c>
      <c r="J103" s="128">
        <f t="shared" si="5"/>
        <v>2</v>
      </c>
      <c r="K103" s="128">
        <f t="shared" si="5"/>
        <v>2</v>
      </c>
      <c r="L103" s="128">
        <f t="shared" si="5"/>
        <v>6</v>
      </c>
      <c r="M103" s="128">
        <f t="shared" si="5"/>
        <v>3</v>
      </c>
      <c r="N103" s="128">
        <f t="shared" si="5"/>
        <v>-2</v>
      </c>
      <c r="O103" s="128">
        <f t="shared" si="5"/>
        <v>2</v>
      </c>
      <c r="P103" s="128">
        <f t="shared" si="5"/>
        <v>0</v>
      </c>
      <c r="Q103" s="128">
        <f t="shared" si="5"/>
        <v>0</v>
      </c>
      <c r="R103" s="128">
        <f t="shared" si="5"/>
        <v>0</v>
      </c>
      <c r="S103" s="128">
        <f t="shared" si="5"/>
        <v>0</v>
      </c>
      <c r="T103" s="128">
        <f t="shared" si="5"/>
        <v>0</v>
      </c>
      <c r="U103" s="128">
        <f t="shared" si="5"/>
        <v>0</v>
      </c>
      <c r="V103" s="128">
        <f t="shared" si="5"/>
        <v>0</v>
      </c>
      <c r="W103" s="128">
        <f t="shared" si="5"/>
        <v>0</v>
      </c>
      <c r="X103" s="128">
        <f t="shared" si="5"/>
        <v>0</v>
      </c>
      <c r="Y103" s="128">
        <f t="shared" si="5"/>
        <v>0</v>
      </c>
    </row>
    <row r="104" spans="1:25" ht="18.75" customHeight="1" x14ac:dyDescent="0.25">
      <c r="A104" s="125" t="s">
        <v>255</v>
      </c>
      <c r="B104" s="140" t="s">
        <v>293</v>
      </c>
      <c r="D104" s="128">
        <f t="shared" si="1"/>
        <v>40</v>
      </c>
      <c r="E104" s="128">
        <f t="shared" si="2"/>
        <v>10</v>
      </c>
      <c r="F104" s="128">
        <f t="shared" si="3"/>
        <v>-7</v>
      </c>
      <c r="G104" s="128">
        <f t="shared" si="5"/>
        <v>5</v>
      </c>
      <c r="H104" s="128">
        <f t="shared" si="5"/>
        <v>1</v>
      </c>
      <c r="I104" s="128">
        <f t="shared" si="5"/>
        <v>2</v>
      </c>
      <c r="J104" s="128">
        <f t="shared" si="5"/>
        <v>-4</v>
      </c>
      <c r="K104" s="128">
        <f t="shared" si="5"/>
        <v>0</v>
      </c>
      <c r="L104" s="128">
        <f t="shared" si="5"/>
        <v>-4</v>
      </c>
      <c r="M104" s="128">
        <f t="shared" si="5"/>
        <v>-4</v>
      </c>
      <c r="N104" s="128">
        <f t="shared" si="5"/>
        <v>-1</v>
      </c>
      <c r="O104" s="128">
        <f t="shared" si="5"/>
        <v>1</v>
      </c>
      <c r="P104" s="128">
        <f t="shared" si="5"/>
        <v>0</v>
      </c>
      <c r="Q104" s="128">
        <f t="shared" si="5"/>
        <v>0</v>
      </c>
      <c r="R104" s="128">
        <f t="shared" si="5"/>
        <v>0</v>
      </c>
      <c r="S104" s="128">
        <f t="shared" si="5"/>
        <v>0</v>
      </c>
      <c r="T104" s="128">
        <f t="shared" si="5"/>
        <v>0</v>
      </c>
      <c r="U104" s="128">
        <f t="shared" si="5"/>
        <v>0</v>
      </c>
      <c r="V104" s="128">
        <f t="shared" si="5"/>
        <v>0</v>
      </c>
      <c r="W104" s="128">
        <f t="shared" si="5"/>
        <v>0</v>
      </c>
      <c r="X104" s="128">
        <f t="shared" si="5"/>
        <v>0</v>
      </c>
      <c r="Y104" s="128">
        <f t="shared" si="5"/>
        <v>0</v>
      </c>
    </row>
    <row r="105" spans="1:25" ht="18.75" customHeight="1" x14ac:dyDescent="0.25">
      <c r="A105" s="125" t="s">
        <v>24</v>
      </c>
      <c r="B105" s="140" t="s">
        <v>292</v>
      </c>
      <c r="D105" s="128">
        <f t="shared" si="1"/>
        <v>7</v>
      </c>
      <c r="E105" s="128">
        <f t="shared" si="2"/>
        <v>3</v>
      </c>
      <c r="F105" s="128">
        <f t="shared" si="3"/>
        <v>-7</v>
      </c>
      <c r="G105" s="128">
        <f t="shared" si="5"/>
        <v>0</v>
      </c>
      <c r="H105" s="128">
        <f t="shared" ref="G105:Y116" si="6">G48-H48</f>
        <v>2</v>
      </c>
      <c r="I105" s="128">
        <f t="shared" si="6"/>
        <v>-2</v>
      </c>
      <c r="J105" s="128">
        <f t="shared" si="6"/>
        <v>-5</v>
      </c>
      <c r="K105" s="128">
        <f t="shared" si="6"/>
        <v>1</v>
      </c>
      <c r="L105" s="128">
        <f t="shared" si="6"/>
        <v>-8</v>
      </c>
      <c r="M105" s="128">
        <f t="shared" si="6"/>
        <v>-1</v>
      </c>
      <c r="N105" s="128">
        <f t="shared" si="6"/>
        <v>1</v>
      </c>
      <c r="O105" s="128">
        <f t="shared" si="6"/>
        <v>3</v>
      </c>
      <c r="P105" s="128">
        <f t="shared" si="6"/>
        <v>0</v>
      </c>
      <c r="Q105" s="128">
        <f t="shared" si="6"/>
        <v>0</v>
      </c>
      <c r="R105" s="128">
        <f t="shared" si="6"/>
        <v>0</v>
      </c>
      <c r="S105" s="128">
        <f t="shared" si="6"/>
        <v>0</v>
      </c>
      <c r="T105" s="128">
        <f t="shared" si="6"/>
        <v>0</v>
      </c>
      <c r="U105" s="128">
        <f t="shared" si="6"/>
        <v>0</v>
      </c>
      <c r="V105" s="128">
        <f t="shared" si="6"/>
        <v>0</v>
      </c>
      <c r="W105" s="128">
        <f t="shared" si="6"/>
        <v>0</v>
      </c>
      <c r="X105" s="128">
        <f t="shared" si="6"/>
        <v>0</v>
      </c>
      <c r="Y105" s="128">
        <f t="shared" si="6"/>
        <v>0</v>
      </c>
    </row>
    <row r="106" spans="1:25" ht="18.75" customHeight="1" x14ac:dyDescent="0.25">
      <c r="A106" s="125" t="s">
        <v>46</v>
      </c>
      <c r="B106" s="140" t="s">
        <v>274</v>
      </c>
      <c r="D106" s="128">
        <f t="shared" si="1"/>
        <v>42</v>
      </c>
      <c r="E106" s="128">
        <f t="shared" si="2"/>
        <v>-6</v>
      </c>
      <c r="F106" s="128">
        <f t="shared" si="3"/>
        <v>7</v>
      </c>
      <c r="G106" s="128">
        <f t="shared" si="6"/>
        <v>-2</v>
      </c>
      <c r="H106" s="128">
        <f t="shared" si="6"/>
        <v>-3</v>
      </c>
      <c r="I106" s="128">
        <f t="shared" si="6"/>
        <v>2</v>
      </c>
      <c r="J106" s="128">
        <f t="shared" si="6"/>
        <v>0</v>
      </c>
      <c r="K106" s="128">
        <f t="shared" si="6"/>
        <v>-3</v>
      </c>
      <c r="L106" s="128">
        <f t="shared" si="6"/>
        <v>0</v>
      </c>
      <c r="M106" s="128">
        <f t="shared" si="6"/>
        <v>4</v>
      </c>
      <c r="N106" s="128">
        <f t="shared" si="6"/>
        <v>-2</v>
      </c>
      <c r="O106" s="128">
        <f t="shared" si="6"/>
        <v>1</v>
      </c>
      <c r="P106" s="128">
        <f t="shared" si="6"/>
        <v>0</v>
      </c>
      <c r="Q106" s="128">
        <f t="shared" si="6"/>
        <v>0</v>
      </c>
      <c r="R106" s="128">
        <f t="shared" si="6"/>
        <v>0</v>
      </c>
      <c r="S106" s="128">
        <f t="shared" si="6"/>
        <v>0</v>
      </c>
      <c r="T106" s="128">
        <f t="shared" si="6"/>
        <v>0</v>
      </c>
      <c r="U106" s="128">
        <f t="shared" si="6"/>
        <v>0</v>
      </c>
      <c r="V106" s="128">
        <f t="shared" si="6"/>
        <v>0</v>
      </c>
      <c r="W106" s="128">
        <f t="shared" si="6"/>
        <v>0</v>
      </c>
      <c r="X106" s="128">
        <f t="shared" si="6"/>
        <v>0</v>
      </c>
      <c r="Y106" s="128">
        <f t="shared" si="6"/>
        <v>0</v>
      </c>
    </row>
    <row r="107" spans="1:25" ht="18.75" customHeight="1" x14ac:dyDescent="0.25">
      <c r="A107" s="125" t="s">
        <v>13</v>
      </c>
      <c r="B107" s="140" t="s">
        <v>319</v>
      </c>
      <c r="D107" s="128">
        <f t="shared" si="1"/>
        <v>22</v>
      </c>
      <c r="E107" s="128">
        <f t="shared" si="2"/>
        <v>-14</v>
      </c>
      <c r="F107" s="128">
        <f t="shared" si="3"/>
        <v>4</v>
      </c>
      <c r="G107" s="128">
        <f t="shared" si="6"/>
        <v>11</v>
      </c>
      <c r="H107" s="128">
        <f t="shared" si="6"/>
        <v>-6</v>
      </c>
      <c r="I107" s="128">
        <f t="shared" si="6"/>
        <v>1</v>
      </c>
      <c r="J107" s="128">
        <f t="shared" si="6"/>
        <v>2</v>
      </c>
      <c r="K107" s="128">
        <f t="shared" si="6"/>
        <v>-2</v>
      </c>
      <c r="L107" s="128">
        <f t="shared" si="6"/>
        <v>-7</v>
      </c>
      <c r="M107" s="128">
        <f t="shared" si="6"/>
        <v>3</v>
      </c>
      <c r="N107" s="128">
        <f t="shared" si="6"/>
        <v>1</v>
      </c>
      <c r="O107" s="128">
        <f t="shared" si="6"/>
        <v>2</v>
      </c>
      <c r="P107" s="128">
        <f t="shared" si="6"/>
        <v>0</v>
      </c>
      <c r="Q107" s="128">
        <f t="shared" si="6"/>
        <v>0</v>
      </c>
      <c r="R107" s="128">
        <f t="shared" si="6"/>
        <v>0</v>
      </c>
      <c r="S107" s="128">
        <f t="shared" si="6"/>
        <v>0</v>
      </c>
      <c r="T107" s="128">
        <f t="shared" si="6"/>
        <v>0</v>
      </c>
      <c r="U107" s="128">
        <f t="shared" si="6"/>
        <v>0</v>
      </c>
      <c r="V107" s="128">
        <f t="shared" si="6"/>
        <v>0</v>
      </c>
      <c r="W107" s="128">
        <f t="shared" si="6"/>
        <v>0</v>
      </c>
      <c r="X107" s="128">
        <f t="shared" si="6"/>
        <v>0</v>
      </c>
      <c r="Y107" s="128">
        <f t="shared" si="6"/>
        <v>0</v>
      </c>
    </row>
    <row r="108" spans="1:25" ht="18.75" customHeight="1" x14ac:dyDescent="0.25">
      <c r="A108" s="125" t="s">
        <v>256</v>
      </c>
      <c r="B108" s="140" t="s">
        <v>301</v>
      </c>
      <c r="D108" s="128">
        <f t="shared" si="1"/>
        <v>50</v>
      </c>
      <c r="E108" s="128">
        <f t="shared" si="2"/>
        <v>1</v>
      </c>
      <c r="F108" s="128">
        <f t="shared" si="3"/>
        <v>9</v>
      </c>
      <c r="G108" s="128">
        <f t="shared" si="6"/>
        <v>0</v>
      </c>
      <c r="H108" s="128">
        <f t="shared" si="6"/>
        <v>2</v>
      </c>
      <c r="I108" s="128">
        <f t="shared" si="6"/>
        <v>1</v>
      </c>
      <c r="J108" s="128">
        <f t="shared" si="6"/>
        <v>1</v>
      </c>
      <c r="K108" s="128">
        <f t="shared" si="6"/>
        <v>-2</v>
      </c>
      <c r="L108" s="128">
        <f t="shared" si="6"/>
        <v>6</v>
      </c>
      <c r="M108" s="128">
        <f t="shared" si="6"/>
        <v>-2</v>
      </c>
      <c r="N108" s="128">
        <f t="shared" si="6"/>
        <v>-2</v>
      </c>
      <c r="O108" s="128">
        <f t="shared" si="6"/>
        <v>6</v>
      </c>
      <c r="P108" s="128">
        <f t="shared" si="6"/>
        <v>0</v>
      </c>
      <c r="Q108" s="128">
        <f t="shared" si="6"/>
        <v>0</v>
      </c>
      <c r="R108" s="128">
        <f t="shared" si="6"/>
        <v>0</v>
      </c>
      <c r="S108" s="128">
        <f t="shared" si="6"/>
        <v>0</v>
      </c>
      <c r="T108" s="128">
        <f t="shared" si="6"/>
        <v>0</v>
      </c>
      <c r="U108" s="128">
        <f t="shared" si="6"/>
        <v>0</v>
      </c>
      <c r="V108" s="128">
        <f t="shared" si="6"/>
        <v>0</v>
      </c>
      <c r="W108" s="128">
        <f t="shared" si="6"/>
        <v>0</v>
      </c>
      <c r="X108" s="128">
        <f t="shared" si="6"/>
        <v>0</v>
      </c>
      <c r="Y108" s="128">
        <f t="shared" si="6"/>
        <v>0</v>
      </c>
    </row>
    <row r="109" spans="1:25" ht="18.75" customHeight="1" x14ac:dyDescent="0.25">
      <c r="A109" s="125" t="s">
        <v>3</v>
      </c>
      <c r="B109" s="140" t="s">
        <v>306</v>
      </c>
      <c r="D109" s="128">
        <f t="shared" si="1"/>
        <v>46</v>
      </c>
      <c r="E109" s="128">
        <f t="shared" si="2"/>
        <v>-6</v>
      </c>
      <c r="F109" s="128">
        <f t="shared" si="3"/>
        <v>1</v>
      </c>
      <c r="G109" s="128">
        <f t="shared" si="6"/>
        <v>0</v>
      </c>
      <c r="H109" s="128">
        <f t="shared" si="6"/>
        <v>3</v>
      </c>
      <c r="I109" s="128">
        <f t="shared" si="6"/>
        <v>9</v>
      </c>
      <c r="J109" s="128">
        <f t="shared" si="6"/>
        <v>8</v>
      </c>
      <c r="K109" s="128">
        <f t="shared" si="6"/>
        <v>4</v>
      </c>
      <c r="L109" s="128">
        <f t="shared" si="6"/>
        <v>7</v>
      </c>
      <c r="M109" s="128">
        <f t="shared" si="6"/>
        <v>-1</v>
      </c>
      <c r="N109" s="128">
        <f t="shared" si="6"/>
        <v>0</v>
      </c>
      <c r="O109" s="128">
        <f t="shared" si="6"/>
        <v>4</v>
      </c>
      <c r="P109" s="128">
        <f t="shared" si="6"/>
        <v>0</v>
      </c>
      <c r="Q109" s="128">
        <f t="shared" si="6"/>
        <v>0</v>
      </c>
      <c r="R109" s="128">
        <f t="shared" si="6"/>
        <v>0</v>
      </c>
      <c r="S109" s="128">
        <f t="shared" si="6"/>
        <v>0</v>
      </c>
      <c r="T109" s="128">
        <f t="shared" si="6"/>
        <v>0</v>
      </c>
      <c r="U109" s="128">
        <f t="shared" si="6"/>
        <v>0</v>
      </c>
      <c r="V109" s="128">
        <f t="shared" si="6"/>
        <v>0</v>
      </c>
      <c r="W109" s="128">
        <f t="shared" si="6"/>
        <v>0</v>
      </c>
      <c r="X109" s="128">
        <f t="shared" si="6"/>
        <v>0</v>
      </c>
      <c r="Y109" s="128">
        <f t="shared" si="6"/>
        <v>0</v>
      </c>
    </row>
    <row r="110" spans="1:25" ht="18.75" customHeight="1" x14ac:dyDescent="0.25">
      <c r="A110" s="125" t="s">
        <v>28</v>
      </c>
      <c r="B110" s="140" t="s">
        <v>304</v>
      </c>
      <c r="D110" s="128">
        <f t="shared" si="1"/>
        <v>23</v>
      </c>
      <c r="E110" s="128">
        <f t="shared" si="2"/>
        <v>-20</v>
      </c>
      <c r="F110" s="128">
        <f t="shared" si="3"/>
        <v>-1</v>
      </c>
      <c r="G110" s="128">
        <f t="shared" si="6"/>
        <v>-1</v>
      </c>
      <c r="H110" s="128">
        <f t="shared" si="6"/>
        <v>13</v>
      </c>
      <c r="I110" s="128">
        <f t="shared" si="6"/>
        <v>9</v>
      </c>
      <c r="J110" s="128">
        <f t="shared" si="6"/>
        <v>1</v>
      </c>
      <c r="K110" s="128">
        <f t="shared" si="6"/>
        <v>2</v>
      </c>
      <c r="L110" s="128">
        <f t="shared" si="6"/>
        <v>-2</v>
      </c>
      <c r="M110" s="128">
        <f t="shared" si="6"/>
        <v>3</v>
      </c>
      <c r="N110" s="128">
        <f t="shared" si="6"/>
        <v>2</v>
      </c>
      <c r="O110" s="128">
        <f t="shared" si="6"/>
        <v>-1</v>
      </c>
      <c r="P110" s="128">
        <f t="shared" si="6"/>
        <v>0</v>
      </c>
      <c r="Q110" s="128">
        <f t="shared" si="6"/>
        <v>0</v>
      </c>
      <c r="R110" s="128">
        <f t="shared" si="6"/>
        <v>0</v>
      </c>
      <c r="S110" s="128">
        <f t="shared" si="6"/>
        <v>0</v>
      </c>
      <c r="T110" s="128">
        <f t="shared" si="6"/>
        <v>0</v>
      </c>
      <c r="U110" s="128">
        <f t="shared" si="6"/>
        <v>0</v>
      </c>
      <c r="V110" s="128">
        <f t="shared" si="6"/>
        <v>0</v>
      </c>
      <c r="W110" s="128">
        <f t="shared" si="6"/>
        <v>0</v>
      </c>
      <c r="X110" s="128">
        <f t="shared" si="6"/>
        <v>0</v>
      </c>
      <c r="Y110" s="128">
        <f t="shared" si="6"/>
        <v>0</v>
      </c>
    </row>
    <row r="111" spans="1:25" ht="18.75" customHeight="1" x14ac:dyDescent="0.25">
      <c r="A111" s="125" t="s">
        <v>322</v>
      </c>
      <c r="B111" s="140" t="s">
        <v>321</v>
      </c>
      <c r="D111" s="128">
        <f t="shared" si="1"/>
        <v>13</v>
      </c>
      <c r="E111" s="128">
        <f t="shared" si="2"/>
        <v>2</v>
      </c>
      <c r="F111" s="128">
        <f t="shared" si="3"/>
        <v>-15</v>
      </c>
      <c r="G111" s="128">
        <f t="shared" si="6"/>
        <v>3</v>
      </c>
      <c r="H111" s="128">
        <f t="shared" si="6"/>
        <v>-5</v>
      </c>
      <c r="I111" s="128">
        <f t="shared" si="6"/>
        <v>-3</v>
      </c>
      <c r="J111" s="128">
        <f t="shared" si="6"/>
        <v>3</v>
      </c>
      <c r="K111" s="128">
        <f t="shared" si="6"/>
        <v>5</v>
      </c>
      <c r="L111" s="128">
        <f t="shared" si="6"/>
        <v>-2</v>
      </c>
      <c r="M111" s="128">
        <f t="shared" si="6"/>
        <v>-1</v>
      </c>
      <c r="N111" s="128">
        <f t="shared" si="6"/>
        <v>1</v>
      </c>
      <c r="O111" s="128">
        <f t="shared" si="6"/>
        <v>1</v>
      </c>
      <c r="P111" s="128">
        <f t="shared" si="6"/>
        <v>0</v>
      </c>
      <c r="Q111" s="128">
        <f t="shared" si="6"/>
        <v>0</v>
      </c>
      <c r="R111" s="128">
        <f t="shared" si="6"/>
        <v>0</v>
      </c>
      <c r="S111" s="128">
        <f t="shared" si="6"/>
        <v>0</v>
      </c>
      <c r="T111" s="128">
        <f t="shared" si="6"/>
        <v>0</v>
      </c>
      <c r="U111" s="128">
        <f t="shared" si="6"/>
        <v>0</v>
      </c>
      <c r="V111" s="128">
        <f t="shared" si="6"/>
        <v>0</v>
      </c>
      <c r="W111" s="128">
        <f t="shared" si="6"/>
        <v>0</v>
      </c>
      <c r="X111" s="128">
        <f t="shared" si="6"/>
        <v>0</v>
      </c>
      <c r="Y111" s="128">
        <f t="shared" si="6"/>
        <v>0</v>
      </c>
    </row>
    <row r="112" spans="1:25" ht="18.75" customHeight="1" x14ac:dyDescent="0.25">
      <c r="A112" s="125" t="s">
        <v>330</v>
      </c>
      <c r="B112" s="140" t="s">
        <v>334</v>
      </c>
      <c r="D112" s="128">
        <f t="shared" si="1"/>
        <v>41</v>
      </c>
      <c r="E112" s="128">
        <f t="shared" si="2"/>
        <v>10</v>
      </c>
      <c r="F112" s="128">
        <f t="shared" si="3"/>
        <v>-11</v>
      </c>
      <c r="G112" s="128">
        <f t="shared" si="6"/>
        <v>0</v>
      </c>
      <c r="H112" s="128">
        <f t="shared" si="6"/>
        <v>0</v>
      </c>
      <c r="I112" s="128">
        <f t="shared" si="6"/>
        <v>-7</v>
      </c>
      <c r="J112" s="128">
        <f t="shared" si="6"/>
        <v>-1</v>
      </c>
      <c r="K112" s="128">
        <f t="shared" si="6"/>
        <v>-1</v>
      </c>
      <c r="L112" s="128">
        <f t="shared" si="6"/>
        <v>1</v>
      </c>
      <c r="M112" s="128">
        <f t="shared" si="6"/>
        <v>-1</v>
      </c>
      <c r="N112" s="128">
        <f t="shared" si="6"/>
        <v>1</v>
      </c>
      <c r="O112" s="128">
        <f t="shared" si="6"/>
        <v>-2</v>
      </c>
      <c r="P112" s="128">
        <f t="shared" si="6"/>
        <v>0</v>
      </c>
      <c r="Q112" s="128">
        <f t="shared" si="6"/>
        <v>0</v>
      </c>
      <c r="R112" s="128">
        <f t="shared" si="6"/>
        <v>0</v>
      </c>
      <c r="S112" s="128">
        <f t="shared" si="6"/>
        <v>0</v>
      </c>
      <c r="T112" s="128">
        <f t="shared" si="6"/>
        <v>0</v>
      </c>
      <c r="U112" s="128">
        <f t="shared" si="6"/>
        <v>0</v>
      </c>
      <c r="V112" s="128">
        <f t="shared" si="6"/>
        <v>0</v>
      </c>
      <c r="W112" s="128">
        <f t="shared" si="6"/>
        <v>0</v>
      </c>
      <c r="X112" s="128">
        <f t="shared" si="6"/>
        <v>0</v>
      </c>
      <c r="Y112" s="128">
        <f t="shared" si="6"/>
        <v>0</v>
      </c>
    </row>
    <row r="113" spans="1:25" ht="18.75" customHeight="1" x14ac:dyDescent="0.25">
      <c r="A113" s="125" t="s">
        <v>331</v>
      </c>
      <c r="B113" s="140" t="s">
        <v>335</v>
      </c>
      <c r="D113" s="128">
        <f t="shared" si="1"/>
        <v>26</v>
      </c>
      <c r="E113" s="128">
        <f t="shared" si="2"/>
        <v>0</v>
      </c>
      <c r="F113" s="128">
        <f t="shared" si="3"/>
        <v>-4</v>
      </c>
      <c r="G113" s="128">
        <f t="shared" si="6"/>
        <v>5</v>
      </c>
      <c r="H113" s="128">
        <f t="shared" si="6"/>
        <v>5</v>
      </c>
      <c r="I113" s="128">
        <f t="shared" si="6"/>
        <v>1</v>
      </c>
      <c r="J113" s="128">
        <f t="shared" si="6"/>
        <v>-2</v>
      </c>
      <c r="K113" s="128">
        <f t="shared" si="6"/>
        <v>-4</v>
      </c>
      <c r="L113" s="128">
        <f t="shared" si="6"/>
        <v>9</v>
      </c>
      <c r="M113" s="128">
        <f t="shared" si="6"/>
        <v>-2</v>
      </c>
      <c r="N113" s="128">
        <f t="shared" si="6"/>
        <v>-1</v>
      </c>
      <c r="O113" s="128">
        <f t="shared" si="6"/>
        <v>3</v>
      </c>
      <c r="P113" s="128">
        <f t="shared" si="6"/>
        <v>0</v>
      </c>
      <c r="Q113" s="128">
        <f t="shared" si="6"/>
        <v>0</v>
      </c>
      <c r="R113" s="128">
        <f t="shared" si="6"/>
        <v>0</v>
      </c>
      <c r="S113" s="128">
        <f t="shared" si="6"/>
        <v>0</v>
      </c>
      <c r="T113" s="128">
        <f t="shared" si="6"/>
        <v>0</v>
      </c>
      <c r="U113" s="128">
        <f t="shared" si="6"/>
        <v>0</v>
      </c>
      <c r="V113" s="128">
        <f t="shared" si="6"/>
        <v>0</v>
      </c>
      <c r="W113" s="128">
        <f t="shared" si="6"/>
        <v>0</v>
      </c>
      <c r="X113" s="128">
        <f t="shared" si="6"/>
        <v>0</v>
      </c>
      <c r="Y113" s="128">
        <f t="shared" si="6"/>
        <v>0</v>
      </c>
    </row>
    <row r="114" spans="1:25" ht="18.75" customHeight="1" x14ac:dyDescent="0.25">
      <c r="A114" s="125" t="s">
        <v>332</v>
      </c>
      <c r="B114" s="140" t="s">
        <v>337</v>
      </c>
      <c r="D114" s="128">
        <f t="shared" si="1"/>
        <v>31</v>
      </c>
      <c r="E114" s="128">
        <f t="shared" si="2"/>
        <v>8</v>
      </c>
      <c r="F114" s="128">
        <f t="shared" si="3"/>
        <v>-8</v>
      </c>
      <c r="G114" s="128">
        <f t="shared" si="6"/>
        <v>3</v>
      </c>
      <c r="H114" s="128">
        <f t="shared" si="6"/>
        <v>-1</v>
      </c>
      <c r="I114" s="128">
        <f t="shared" si="6"/>
        <v>-4</v>
      </c>
      <c r="J114" s="128">
        <f t="shared" si="6"/>
        <v>-4</v>
      </c>
      <c r="K114" s="128">
        <f t="shared" si="6"/>
        <v>2</v>
      </c>
      <c r="L114" s="128">
        <f t="shared" si="6"/>
        <v>6</v>
      </c>
      <c r="M114" s="128">
        <f t="shared" si="6"/>
        <v>-2</v>
      </c>
      <c r="N114" s="128">
        <f t="shared" si="6"/>
        <v>0</v>
      </c>
      <c r="O114" s="128">
        <f t="shared" si="6"/>
        <v>2</v>
      </c>
      <c r="P114" s="128">
        <f t="shared" si="6"/>
        <v>0</v>
      </c>
      <c r="Q114" s="128">
        <f t="shared" si="6"/>
        <v>0</v>
      </c>
      <c r="R114" s="128">
        <f t="shared" si="6"/>
        <v>0</v>
      </c>
      <c r="S114" s="128">
        <f t="shared" si="6"/>
        <v>0</v>
      </c>
      <c r="T114" s="128">
        <f t="shared" si="6"/>
        <v>0</v>
      </c>
      <c r="U114" s="128">
        <f t="shared" si="6"/>
        <v>0</v>
      </c>
      <c r="V114" s="128">
        <f t="shared" si="6"/>
        <v>0</v>
      </c>
      <c r="W114" s="128">
        <f t="shared" si="6"/>
        <v>0</v>
      </c>
      <c r="X114" s="128">
        <f t="shared" si="6"/>
        <v>0</v>
      </c>
      <c r="Y114" s="128">
        <f t="shared" si="6"/>
        <v>0</v>
      </c>
    </row>
    <row r="115" spans="1:25" ht="18.75" customHeight="1" x14ac:dyDescent="0.25">
      <c r="A115" s="125" t="s">
        <v>333</v>
      </c>
      <c r="B115" s="140" t="s">
        <v>336</v>
      </c>
      <c r="D115" s="128">
        <f t="shared" si="1"/>
        <v>21</v>
      </c>
      <c r="E115" s="128">
        <f t="shared" si="2"/>
        <v>12</v>
      </c>
      <c r="F115" s="128">
        <f t="shared" si="3"/>
        <v>4</v>
      </c>
      <c r="G115" s="128">
        <f t="shared" si="6"/>
        <v>0</v>
      </c>
      <c r="H115" s="128">
        <f t="shared" si="6"/>
        <v>0</v>
      </c>
      <c r="I115" s="128">
        <f t="shared" si="6"/>
        <v>-9</v>
      </c>
      <c r="J115" s="128">
        <f t="shared" si="6"/>
        <v>-4</v>
      </c>
      <c r="K115" s="128">
        <f t="shared" si="6"/>
        <v>-4</v>
      </c>
      <c r="L115" s="128">
        <f t="shared" si="6"/>
        <v>-6</v>
      </c>
      <c r="M115" s="128">
        <f t="shared" si="6"/>
        <v>0</v>
      </c>
      <c r="N115" s="128">
        <f t="shared" si="6"/>
        <v>4</v>
      </c>
      <c r="O115" s="128">
        <f t="shared" si="6"/>
        <v>-4</v>
      </c>
      <c r="P115" s="128">
        <f t="shared" si="6"/>
        <v>0</v>
      </c>
      <c r="Q115" s="128">
        <f t="shared" si="6"/>
        <v>0</v>
      </c>
      <c r="R115" s="128">
        <f t="shared" si="6"/>
        <v>0</v>
      </c>
      <c r="S115" s="128">
        <f t="shared" si="6"/>
        <v>0</v>
      </c>
      <c r="T115" s="128">
        <f t="shared" si="6"/>
        <v>0</v>
      </c>
      <c r="U115" s="128">
        <f t="shared" si="6"/>
        <v>0</v>
      </c>
      <c r="V115" s="128">
        <f t="shared" si="6"/>
        <v>0</v>
      </c>
      <c r="W115" s="128">
        <f t="shared" si="6"/>
        <v>0</v>
      </c>
      <c r="X115" s="128">
        <f t="shared" si="6"/>
        <v>0</v>
      </c>
      <c r="Y115" s="128">
        <f t="shared" si="6"/>
        <v>0</v>
      </c>
    </row>
    <row r="116" spans="1:25" ht="18.75" customHeight="1" x14ac:dyDescent="0.25">
      <c r="A116" s="125" t="s">
        <v>348</v>
      </c>
      <c r="B116" s="140" t="s">
        <v>349</v>
      </c>
      <c r="D116" s="128">
        <f t="shared" si="1"/>
        <v>9</v>
      </c>
      <c r="E116" s="128">
        <f t="shared" si="2"/>
        <v>-7</v>
      </c>
      <c r="F116" s="128">
        <f t="shared" si="3"/>
        <v>-11</v>
      </c>
      <c r="G116" s="128">
        <f t="shared" si="6"/>
        <v>-2</v>
      </c>
      <c r="H116" s="128">
        <f t="shared" si="6"/>
        <v>-5</v>
      </c>
      <c r="I116" s="128">
        <f t="shared" si="6"/>
        <v>-1</v>
      </c>
      <c r="J116" s="128">
        <f t="shared" si="6"/>
        <v>0</v>
      </c>
      <c r="K116" s="128">
        <f t="shared" si="6"/>
        <v>5</v>
      </c>
      <c r="L116" s="128">
        <f t="shared" si="6"/>
        <v>6</v>
      </c>
      <c r="M116" s="128">
        <f t="shared" si="6"/>
        <v>-1</v>
      </c>
      <c r="N116" s="128">
        <f t="shared" si="6"/>
        <v>-5</v>
      </c>
      <c r="O116" s="128">
        <f t="shared" si="6"/>
        <v>-4</v>
      </c>
      <c r="P116" s="128">
        <f t="shared" si="6"/>
        <v>0</v>
      </c>
      <c r="Q116" s="128">
        <f t="shared" si="6"/>
        <v>0</v>
      </c>
      <c r="R116" s="128">
        <f t="shared" si="6"/>
        <v>0</v>
      </c>
      <c r="S116" s="128">
        <f t="shared" si="6"/>
        <v>0</v>
      </c>
      <c r="T116" s="128">
        <f t="shared" si="6"/>
        <v>0</v>
      </c>
      <c r="U116" s="128">
        <f t="shared" si="6"/>
        <v>0</v>
      </c>
      <c r="V116" s="128">
        <f t="shared" si="6"/>
        <v>0</v>
      </c>
      <c r="W116" s="128">
        <f t="shared" si="6"/>
        <v>0</v>
      </c>
      <c r="X116" s="128">
        <f t="shared" si="6"/>
        <v>0</v>
      </c>
      <c r="Y116" s="128">
        <f t="shared" si="6"/>
        <v>0</v>
      </c>
    </row>
  </sheetData>
  <mergeCells count="5">
    <mergeCell ref="A1:Y1"/>
    <mergeCell ref="A2:Y2"/>
    <mergeCell ref="A4:A6"/>
    <mergeCell ref="B4:B6"/>
    <mergeCell ref="D4:Y4"/>
  </mergeCells>
  <conditionalFormatting sqref="D64:Y116">
    <cfRule type="expression" dxfId="7" priority="4">
      <formula>"&lt;0"</formula>
    </cfRule>
  </conditionalFormatting>
  <conditionalFormatting sqref="D64:Y116">
    <cfRule type="cellIs" dxfId="6" priority="1" operator="lessThan">
      <formula>0</formula>
    </cfRule>
  </conditionalFormatting>
  <printOptions horizontalCentered="1" verticalCentered="1"/>
  <pageMargins left="0.19685039370078741" right="0.19685039370078741" top="0.19685039370078741" bottom="0.19685039370078741" header="0.31496062992125984" footer="0.31496062992125984"/>
  <pageSetup paperSize="9" scale="8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G19"/>
  <sheetViews>
    <sheetView zoomScale="80" zoomScaleNormal="80" workbookViewId="0">
      <selection activeCell="R31" sqref="R31"/>
    </sheetView>
  </sheetViews>
  <sheetFormatPr defaultRowHeight="15" x14ac:dyDescent="0.25"/>
  <cols>
    <col min="1" max="1" width="4.42578125" customWidth="1"/>
    <col min="2" max="2" width="28.7109375" customWidth="1"/>
    <col min="3" max="3" width="17.140625" customWidth="1"/>
    <col min="4" max="7" width="12.85546875" customWidth="1"/>
  </cols>
  <sheetData>
    <row r="1" spans="1:7" ht="30" customHeight="1" thickBot="1" x14ac:dyDescent="0.4">
      <c r="A1" s="343" t="s">
        <v>338</v>
      </c>
      <c r="B1" s="344"/>
      <c r="C1" s="344"/>
      <c r="D1" s="344"/>
      <c r="E1" s="344"/>
      <c r="F1" s="344"/>
      <c r="G1" s="345"/>
    </row>
    <row r="2" spans="1:7" ht="30" customHeight="1" thickBot="1" x14ac:dyDescent="0.4">
      <c r="A2" s="529" t="s">
        <v>399</v>
      </c>
      <c r="B2" s="530"/>
      <c r="C2" s="530"/>
      <c r="D2" s="530"/>
      <c r="E2" s="530"/>
      <c r="F2" s="530"/>
      <c r="G2" s="531"/>
    </row>
    <row r="3" spans="1:7" ht="30" customHeight="1" thickBot="1" x14ac:dyDescent="0.35">
      <c r="A3" s="52"/>
      <c r="B3" s="146"/>
      <c r="C3" s="517"/>
      <c r="D3" s="517"/>
      <c r="E3" s="517"/>
      <c r="F3" s="517"/>
      <c r="G3" s="518"/>
    </row>
    <row r="4" spans="1:7" ht="30" customHeight="1" x14ac:dyDescent="0.25">
      <c r="A4" s="198"/>
      <c r="B4" s="199" t="s">
        <v>57</v>
      </c>
      <c r="C4" s="200" t="s">
        <v>103</v>
      </c>
      <c r="D4" s="200" t="s">
        <v>107</v>
      </c>
      <c r="E4" s="201" t="s">
        <v>116</v>
      </c>
      <c r="F4" s="202" t="s">
        <v>108</v>
      </c>
      <c r="G4" s="203" t="s">
        <v>192</v>
      </c>
    </row>
    <row r="5" spans="1:7" ht="30" customHeight="1" x14ac:dyDescent="0.25">
      <c r="A5" s="204">
        <v>1</v>
      </c>
      <c r="B5" s="205" t="s">
        <v>2</v>
      </c>
      <c r="C5" s="205" t="s">
        <v>104</v>
      </c>
      <c r="D5" s="206">
        <f>IFERROR(VLOOKUP(B5,Data!$A$2:$C$55,2,FALSE),"")</f>
        <v>1</v>
      </c>
      <c r="E5" s="206"/>
      <c r="F5" s="207">
        <f>IFERROR(VLOOKUP(B5,Data!$A$2:$D$55,4,FALSE),"")</f>
        <v>8.5</v>
      </c>
      <c r="G5" s="208">
        <f>IF(E5="Captain",(INDEX('Points - Player Total'!$A$7:$AE$59,MATCH('Team of the Week'!$B5,'Points - Player Total'!$A$7:$A$59,0),MATCH('Team of the Week'!$G$4,'Points - Player Total'!$A$7:$AE$7,0)))*2,(INDEX('Points - Player Total'!$A$7:$AE$59,MATCH('Team of the Week'!$B5,'Points - Player Total'!$A$7:$A$59,0),MATCH('Team of the Week'!$G$4,'Points - Player Total'!$A$7:$AE$7,0))))</f>
        <v>108</v>
      </c>
    </row>
    <row r="6" spans="1:7" ht="30" customHeight="1" x14ac:dyDescent="0.25">
      <c r="A6" s="209">
        <v>2</v>
      </c>
      <c r="B6" s="205" t="s">
        <v>13</v>
      </c>
      <c r="C6" s="210" t="s">
        <v>104</v>
      </c>
      <c r="D6" s="211" t="str">
        <f>IFERROR(VLOOKUP(B6,Data!$A$2:$C$55,2,FALSE),"")</f>
        <v>2XI</v>
      </c>
      <c r="E6" s="211"/>
      <c r="F6" s="212">
        <f>IFERROR(VLOOKUP(B6,Data!$A$2:$D$55,4,FALSE),"")</f>
        <v>5</v>
      </c>
      <c r="G6" s="213">
        <f>IF(E6="Captain",(INDEX('Points - Player Total'!$A$7:$AE$59,MATCH('Team of the Week'!$B6,'Points - Player Total'!$A$7:$A$59,0),MATCH('Team of the Week'!$G$4,'Points - Player Total'!$A$7:$AE$7,0)))*2,(INDEX('Points - Player Total'!$A$7:$AE$59,MATCH('Team of the Week'!$B6,'Points - Player Total'!$A$7:$A$59,0),MATCH('Team of the Week'!$G$4,'Points - Player Total'!$A$7:$AE$7,0))))</f>
        <v>96</v>
      </c>
    </row>
    <row r="7" spans="1:7" ht="30" customHeight="1" x14ac:dyDescent="0.25">
      <c r="A7" s="209">
        <v>3</v>
      </c>
      <c r="B7" s="205" t="s">
        <v>82</v>
      </c>
      <c r="C7" s="210" t="s">
        <v>104</v>
      </c>
      <c r="D7" s="211" t="str">
        <f>IFERROR(VLOOKUP(B7,Data!$A$2:$C$55,2,FALSE),"")</f>
        <v>2XI</v>
      </c>
      <c r="E7" s="211"/>
      <c r="F7" s="212">
        <f>IFERROR(VLOOKUP(B7,Data!$A$2:$D$55,4,FALSE),"")</f>
        <v>6.5</v>
      </c>
      <c r="G7" s="213">
        <f>IF(E7="Captain",(INDEX('Points - Player Total'!$A$7:$AE$59,MATCH('Team of the Week'!$B7,'Points - Player Total'!$A$7:$A$59,0),MATCH('Team of the Week'!$G$4,'Points - Player Total'!$A$7:$AE$7,0)))*2,(INDEX('Points - Player Total'!$A$7:$AE$59,MATCH('Team of the Week'!$B7,'Points - Player Total'!$A$7:$A$59,0),MATCH('Team of the Week'!$G$4,'Points - Player Total'!$A$7:$AE$7,0))))</f>
        <v>77</v>
      </c>
    </row>
    <row r="8" spans="1:7" ht="30" customHeight="1" x14ac:dyDescent="0.25">
      <c r="A8" s="209">
        <v>4</v>
      </c>
      <c r="B8" s="210" t="s">
        <v>10</v>
      </c>
      <c r="C8" s="210" t="s">
        <v>99</v>
      </c>
      <c r="D8" s="211" t="str">
        <f>IFERROR(VLOOKUP(B8,Data!$A$2:$C$55,2,FALSE),"")</f>
        <v>3XI</v>
      </c>
      <c r="E8" s="211"/>
      <c r="F8" s="212">
        <f>IFERROR(VLOOKUP(B8,Data!$A$2:$D$55,4,FALSE),"")</f>
        <v>6</v>
      </c>
      <c r="G8" s="213">
        <f>IF(E8="Captain",(INDEX('Points - Player Total'!$A$7:$AE$59,MATCH('Team of the Week'!$B8,'Points - Player Total'!$A$7:$A$59,0),MATCH('Team of the Week'!$G$4,'Points - Player Total'!$A$7:$AE$7,0)))*2,(INDEX('Points - Player Total'!$A$7:$AE$59,MATCH('Team of the Week'!$B8,'Points - Player Total'!$A$7:$A$59,0),MATCH('Team of the Week'!$G$4,'Points - Player Total'!$A$7:$AE$7,0))))</f>
        <v>41</v>
      </c>
    </row>
    <row r="9" spans="1:7" ht="30" customHeight="1" x14ac:dyDescent="0.25">
      <c r="A9" s="209">
        <v>5</v>
      </c>
      <c r="B9" s="210" t="s">
        <v>23</v>
      </c>
      <c r="C9" s="210" t="s">
        <v>100</v>
      </c>
      <c r="D9" s="211" t="str">
        <f>IFERROR(VLOOKUP(B9,Data!$A$2:$C$55,2,FALSE),"")</f>
        <v>1XI</v>
      </c>
      <c r="E9" s="211"/>
      <c r="F9" s="212">
        <f>IFERROR(VLOOKUP(B9,Data!$A$2:$D$55,4,FALSE),"")</f>
        <v>7</v>
      </c>
      <c r="G9" s="213">
        <f>IF(E9="Captain",(INDEX('Points - Player Total'!$A$7:$AE$59,MATCH('Team of the Week'!$B9,'Points - Player Total'!$A$7:$A$59,0),MATCH('Team of the Week'!$G$4,'Points - Player Total'!$A$7:$AE$7,0)))*2,(INDEX('Points - Player Total'!$A$7:$AE$59,MATCH('Team of the Week'!$B9,'Points - Player Total'!$A$7:$A$59,0),MATCH('Team of the Week'!$G$4,'Points - Player Total'!$A$7:$AE$7,0))))</f>
        <v>126</v>
      </c>
    </row>
    <row r="10" spans="1:7" ht="30" customHeight="1" x14ac:dyDescent="0.25">
      <c r="A10" s="209">
        <v>6</v>
      </c>
      <c r="B10" s="210" t="s">
        <v>20</v>
      </c>
      <c r="C10" s="210" t="s">
        <v>100</v>
      </c>
      <c r="D10" s="211" t="str">
        <f>IFERROR(VLOOKUP(B10,Data!$A$2:$C$55,2,FALSE),"")</f>
        <v>3XI</v>
      </c>
      <c r="E10" s="211"/>
      <c r="F10" s="212">
        <f>IFERROR(VLOOKUP(B10,Data!$A$2:$D$55,4,FALSE),"")</f>
        <v>5</v>
      </c>
      <c r="G10" s="213">
        <f>IF(E10="Captain",(INDEX('Points - Player Total'!$A$7:$AE$59,MATCH('Team of the Week'!$B10,'Points - Player Total'!$A$7:$A$59,0),MATCH('Team of the Week'!$G$4,'Points - Player Total'!$A$7:$AE$7,0)))*2,(INDEX('Points - Player Total'!$A$7:$AE$59,MATCH('Team of the Week'!$B10,'Points - Player Total'!$A$7:$A$59,0),MATCH('Team of the Week'!$G$4,'Points - Player Total'!$A$7:$AE$7,0))))</f>
        <v>75</v>
      </c>
    </row>
    <row r="11" spans="1:7" ht="30" customHeight="1" x14ac:dyDescent="0.25">
      <c r="A11" s="209">
        <v>7</v>
      </c>
      <c r="B11" s="210" t="s">
        <v>33</v>
      </c>
      <c r="C11" s="210" t="s">
        <v>100</v>
      </c>
      <c r="D11" s="211" t="str">
        <f>IFERROR(VLOOKUP(B11,Data!$A$2:$C$55,2,FALSE),"")</f>
        <v>2XI</v>
      </c>
      <c r="E11" s="211"/>
      <c r="F11" s="212">
        <f>IFERROR(VLOOKUP(B11,Data!$A$2:$D$55,4,FALSE),"")</f>
        <v>8.5</v>
      </c>
      <c r="G11" s="213">
        <f>IF(E11="Captain",(INDEX('Points - Player Total'!$A$7:$AE$59,MATCH('Team of the Week'!$B11,'Points - Player Total'!$A$7:$A$59,0),MATCH('Team of the Week'!$G$4,'Points - Player Total'!$A$7:$AE$7,0)))*2,(INDEX('Points - Player Total'!$A$7:$AE$59,MATCH('Team of the Week'!$B11,'Points - Player Total'!$A$7:$A$59,0),MATCH('Team of the Week'!$G$4,'Points - Player Total'!$A$7:$AE$7,0))))</f>
        <v>43</v>
      </c>
    </row>
    <row r="12" spans="1:7" ht="30" customHeight="1" x14ac:dyDescent="0.25">
      <c r="A12" s="209">
        <v>8</v>
      </c>
      <c r="B12" s="210" t="s">
        <v>18</v>
      </c>
      <c r="C12" s="210" t="str">
        <f>IFERROR(VLOOKUP(B12,Data!$A$2:$C$55,3,FALSE),"Optional")</f>
        <v>Batsman</v>
      </c>
      <c r="D12" s="211" t="str">
        <f>IFERROR(VLOOKUP(B12,Data!$A$2:$C$55,2,FALSE),"")</f>
        <v>3XI</v>
      </c>
      <c r="E12" s="211"/>
      <c r="F12" s="212">
        <f>IFERROR(VLOOKUP(B12,Data!$A$2:$D$55,4,FALSE),"")</f>
        <v>4.5</v>
      </c>
      <c r="G12" s="213">
        <f>IF(E12="Captain",(INDEX('Points - Player Total'!$A$7:$AE$59,MATCH('Team of the Week'!$B12,'Points - Player Total'!$A$7:$A$59,0),MATCH('Team of the Week'!$G$4,'Points - Player Total'!$A$7:$AE$7,0)))*2,(INDEX('Points - Player Total'!$A$7:$AE$59,MATCH('Team of the Week'!$B12,'Points - Player Total'!$A$7:$A$59,0),MATCH('Team of the Week'!$G$4,'Points - Player Total'!$A$7:$AE$7,0))))</f>
        <v>49</v>
      </c>
    </row>
    <row r="13" spans="1:7" ht="30" customHeight="1" x14ac:dyDescent="0.25">
      <c r="A13" s="209">
        <v>9</v>
      </c>
      <c r="B13" s="210" t="s">
        <v>85</v>
      </c>
      <c r="C13" s="210" t="s">
        <v>98</v>
      </c>
      <c r="D13" s="211" t="str">
        <f>IFERROR(VLOOKUP(B13,Data!$A$2:$C$55,2,FALSE),"")</f>
        <v>3XI</v>
      </c>
      <c r="E13" s="211"/>
      <c r="F13" s="212">
        <f>IFERROR(VLOOKUP(B13,Data!$A$2:$D$55,4,FALSE),"")</f>
        <v>5</v>
      </c>
      <c r="G13" s="213">
        <f>IF(E13="Captain",(INDEX('Points - Player Total'!$A$7:$AE$59,MATCH('Team of the Week'!$B13,'Points - Player Total'!$A$7:$A$59,0),MATCH('Team of the Week'!$G$4,'Points - Player Total'!$A$7:$AE$7,0)))*2,(INDEX('Points - Player Total'!$A$7:$AE$59,MATCH('Team of the Week'!$B13,'Points - Player Total'!$A$7:$A$59,0),MATCH('Team of the Week'!$G$4,'Points - Player Total'!$A$7:$AE$7,0))))</f>
        <v>111</v>
      </c>
    </row>
    <row r="14" spans="1:7" ht="30" customHeight="1" x14ac:dyDescent="0.25">
      <c r="A14" s="209">
        <v>10</v>
      </c>
      <c r="B14" s="210" t="s">
        <v>36</v>
      </c>
      <c r="C14" s="210" t="s">
        <v>98</v>
      </c>
      <c r="D14" s="211" t="str">
        <f>IFERROR(VLOOKUP(B14,Data!$A$2:$C$55,2,FALSE),"")</f>
        <v>1XI</v>
      </c>
      <c r="E14" s="211"/>
      <c r="F14" s="212">
        <f>IFERROR(VLOOKUP(B14,Data!$A$2:$D$55,4,FALSE),"")</f>
        <v>5.5</v>
      </c>
      <c r="G14" s="213">
        <f>IF(E14="Captain",(INDEX('Points - Player Total'!$A$7:$AE$59,MATCH('Team of the Week'!$B14,'Points - Player Total'!$A$7:$A$59,0),MATCH('Team of the Week'!$G$4,'Points - Player Total'!$A$7:$AE$7,0)))*2,(INDEX('Points - Player Total'!$A$7:$AE$59,MATCH('Team of the Week'!$B14,'Points - Player Total'!$A$7:$A$59,0),MATCH('Team of the Week'!$G$4,'Points - Player Total'!$A$7:$AE$7,0))))</f>
        <v>31</v>
      </c>
    </row>
    <row r="15" spans="1:7" ht="30" customHeight="1" x14ac:dyDescent="0.25">
      <c r="A15" s="214">
        <v>11</v>
      </c>
      <c r="B15" s="210" t="s">
        <v>38</v>
      </c>
      <c r="C15" s="215" t="s">
        <v>98</v>
      </c>
      <c r="D15" s="211" t="str">
        <f>IFERROR(VLOOKUP(B15,Data!$A$2:$C$55,2,FALSE),"")</f>
        <v>3XI</v>
      </c>
      <c r="E15" s="211"/>
      <c r="F15" s="212">
        <f>IFERROR(VLOOKUP(B15,Data!$A$2:$D$55,4,FALSE),"")</f>
        <v>4.5</v>
      </c>
      <c r="G15" s="213">
        <f>IF(E15="Captain",(INDEX('Points - Player Total'!$A$7:$AE$59,MATCH('Team of the Week'!$B15,'Points - Player Total'!$A$7:$A$59,0),MATCH('Team of the Week'!$G$4,'Points - Player Total'!$A$7:$AE$7,0)))*2,(INDEX('Points - Player Total'!$A$7:$AE$59,MATCH('Team of the Week'!$B15,'Points - Player Total'!$A$7:$A$59,0),MATCH('Team of the Week'!$G$4,'Points - Player Total'!$A$7:$AE$7,0))))</f>
        <v>10</v>
      </c>
    </row>
    <row r="16" spans="1:7" x14ac:dyDescent="0.25">
      <c r="A16" s="521"/>
      <c r="B16" s="522"/>
      <c r="C16" s="522"/>
      <c r="D16" s="522"/>
      <c r="E16" s="216"/>
      <c r="F16" s="216"/>
      <c r="G16" s="217"/>
    </row>
    <row r="17" spans="1:7" x14ac:dyDescent="0.25">
      <c r="A17" s="521"/>
      <c r="B17" s="522"/>
      <c r="C17" s="522"/>
      <c r="D17" s="522"/>
      <c r="E17" s="525" t="s">
        <v>73</v>
      </c>
      <c r="F17" s="519">
        <f>SUM(F5:F15)</f>
        <v>66</v>
      </c>
      <c r="G17" s="527">
        <f>SUM(G5:G15)</f>
        <v>767</v>
      </c>
    </row>
    <row r="18" spans="1:7" x14ac:dyDescent="0.25">
      <c r="A18" s="521"/>
      <c r="B18" s="522"/>
      <c r="C18" s="522"/>
      <c r="D18" s="522"/>
      <c r="E18" s="526"/>
      <c r="F18" s="520"/>
      <c r="G18" s="528"/>
    </row>
    <row r="19" spans="1:7" ht="15.75" thickBot="1" x14ac:dyDescent="0.3">
      <c r="A19" s="523"/>
      <c r="B19" s="524"/>
      <c r="C19" s="524"/>
      <c r="D19" s="524"/>
      <c r="E19" s="218"/>
      <c r="F19" s="218"/>
      <c r="G19" s="219"/>
    </row>
  </sheetData>
  <mergeCells count="7">
    <mergeCell ref="A1:G1"/>
    <mergeCell ref="C3:G3"/>
    <mergeCell ref="F17:F18"/>
    <mergeCell ref="A16:D19"/>
    <mergeCell ref="E17:E18"/>
    <mergeCell ref="G17:G18"/>
    <mergeCell ref="A2:G2"/>
  </mergeCells>
  <printOptions horizontalCentered="1"/>
  <pageMargins left="0.70866141732283472" right="0.70866141732283472" top="0.74803149606299213" bottom="0.74803149606299213" header="0.31496062992125984" footer="0.31496062992125984"/>
  <pageSetup paperSize="9" scale="85"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Data!$J$2:$J$4</xm:f>
          </x14:formula1>
          <xm:sqref>E5:E15</xm:sqref>
        </x14:dataValidation>
        <x14:dataValidation type="list" allowBlank="1" showInputMessage="1" showErrorMessage="1">
          <x14:formula1>
            <xm:f>Data!$A$3:$A$16</xm:f>
          </x14:formula1>
          <xm:sqref>B5:B7</xm:sqref>
        </x14:dataValidation>
        <x14:dataValidation type="list" allowBlank="1" showInputMessage="1" showErrorMessage="1">
          <x14:formula1>
            <xm:f>Data!$A$49:$A$55</xm:f>
          </x14:formula1>
          <xm:sqref>B8</xm:sqref>
        </x14:dataValidation>
        <x14:dataValidation type="list" allowBlank="1" showInputMessage="1" showErrorMessage="1">
          <x14:formula1>
            <xm:f>Data!$A$31:$A$47</xm:f>
          </x14:formula1>
          <xm:sqref>B9:B11</xm:sqref>
        </x14:dataValidation>
        <x14:dataValidation type="list" allowBlank="1" showInputMessage="1" showErrorMessage="1">
          <x14:formula1>
            <xm:f>Data!$A$19:$A$29</xm:f>
          </x14:formula1>
          <xm:sqref>B13:B15</xm:sqref>
        </x14:dataValidation>
        <x14:dataValidation type="list" allowBlank="1" showInputMessage="1" showErrorMessage="1">
          <x14:formula1>
            <xm:f>Data!$A$3:$A$55</xm:f>
          </x14:formula1>
          <xm:sqref>B12</xm:sqref>
        </x14:dataValidation>
        <x14:dataValidation type="list" allowBlank="1" showInputMessage="1" showErrorMessage="1">
          <x14:formula1>
            <xm:f>'Points - Player Total'!$E$7:$AE$7</xm:f>
          </x14:formula1>
          <xm:sqref>G4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C35"/>
  <sheetViews>
    <sheetView tabSelected="1" zoomScale="80" zoomScaleNormal="80" workbookViewId="0">
      <selection activeCell="R31" sqref="R31"/>
    </sheetView>
  </sheetViews>
  <sheetFormatPr defaultRowHeight="15" x14ac:dyDescent="0.25"/>
  <cols>
    <col min="1" max="1" width="4.42578125" customWidth="1"/>
    <col min="2" max="2" width="28.7109375" customWidth="1"/>
    <col min="3" max="3" width="11.5703125" customWidth="1"/>
    <col min="4" max="4" width="12.85546875" customWidth="1"/>
    <col min="5" max="5" width="28.7109375" customWidth="1"/>
    <col min="6" max="6" width="17.140625" customWidth="1"/>
    <col min="7" max="12" width="12.85546875" customWidth="1"/>
  </cols>
  <sheetData>
    <row r="1" spans="1:29" ht="21.75" thickBot="1" x14ac:dyDescent="0.4">
      <c r="A1" s="343" t="s">
        <v>339</v>
      </c>
      <c r="B1" s="344"/>
      <c r="C1" s="344"/>
      <c r="D1" s="344"/>
      <c r="E1" s="344"/>
      <c r="F1" s="344"/>
      <c r="G1" s="344"/>
      <c r="H1" s="344"/>
      <c r="I1" s="344"/>
      <c r="J1" s="344"/>
      <c r="K1" s="344"/>
      <c r="L1" s="345"/>
    </row>
    <row r="2" spans="1:29" ht="21" customHeight="1" x14ac:dyDescent="0.35">
      <c r="A2" s="446" t="s">
        <v>340</v>
      </c>
      <c r="B2" s="447"/>
      <c r="C2" s="447"/>
      <c r="D2" s="447"/>
      <c r="E2" s="447"/>
      <c r="F2" s="447"/>
      <c r="G2" s="447"/>
      <c r="H2" s="447"/>
      <c r="I2" s="447"/>
      <c r="J2" s="447"/>
      <c r="K2" s="447"/>
      <c r="L2" s="448"/>
    </row>
    <row r="3" spans="1:29" ht="19.5" thickBot="1" x14ac:dyDescent="0.35">
      <c r="A3" s="50"/>
      <c r="B3" s="299"/>
      <c r="C3" s="299"/>
      <c r="D3" s="299"/>
      <c r="E3" s="47"/>
      <c r="F3" s="47"/>
      <c r="G3" s="47"/>
      <c r="H3" s="47"/>
      <c r="I3" s="111"/>
      <c r="J3" s="111"/>
      <c r="K3" s="111"/>
      <c r="L3" s="51"/>
    </row>
    <row r="4" spans="1:29" ht="30" customHeight="1" thickBot="1" x14ac:dyDescent="0.35">
      <c r="A4" s="52"/>
      <c r="B4" s="111"/>
      <c r="C4" s="111"/>
      <c r="D4" s="111"/>
      <c r="E4" s="304" t="s">
        <v>410</v>
      </c>
      <c r="F4" s="539" t="s">
        <v>15</v>
      </c>
      <c r="G4" s="454"/>
      <c r="H4" s="454"/>
      <c r="I4" s="454"/>
      <c r="J4" s="454"/>
      <c r="K4" s="454"/>
      <c r="L4" s="455"/>
      <c r="N4" s="197" t="s">
        <v>376</v>
      </c>
      <c r="AC4" s="197"/>
    </row>
    <row r="5" spans="1:29" ht="30" customHeight="1" thickBot="1" x14ac:dyDescent="0.3">
      <c r="A5" s="53"/>
      <c r="B5" s="536" t="s">
        <v>414</v>
      </c>
      <c r="C5" s="537"/>
      <c r="D5" s="538"/>
      <c r="E5" s="304" t="s">
        <v>411</v>
      </c>
      <c r="F5" s="540" t="str">
        <f>IFERROR(VLOOKUP(F4,Data!$L$3:$M$55,2,FALSE),"")</f>
        <v>I Don't Like Cricket</v>
      </c>
      <c r="G5" s="452"/>
      <c r="H5" s="452"/>
      <c r="I5" s="452"/>
      <c r="J5" s="452"/>
      <c r="K5" s="452"/>
      <c r="L5" s="453"/>
      <c r="N5" s="197" t="s">
        <v>412</v>
      </c>
      <c r="AC5" s="197"/>
    </row>
    <row r="6" spans="1:29" ht="15" customHeight="1" x14ac:dyDescent="0.25">
      <c r="A6" s="541"/>
      <c r="B6" s="547" t="s">
        <v>405</v>
      </c>
      <c r="C6" s="551" t="s">
        <v>116</v>
      </c>
      <c r="D6" s="549" t="s">
        <v>406</v>
      </c>
      <c r="E6" s="346" t="s">
        <v>57</v>
      </c>
      <c r="F6" s="348" t="s">
        <v>103</v>
      </c>
      <c r="G6" s="348" t="s">
        <v>107</v>
      </c>
      <c r="H6" s="373" t="s">
        <v>116</v>
      </c>
      <c r="I6" s="545" t="s">
        <v>108</v>
      </c>
      <c r="J6" s="373" t="s">
        <v>192</v>
      </c>
      <c r="K6" s="373" t="s">
        <v>407</v>
      </c>
      <c r="L6" s="543" t="s">
        <v>62</v>
      </c>
    </row>
    <row r="7" spans="1:29" x14ac:dyDescent="0.25">
      <c r="A7" s="542"/>
      <c r="B7" s="548"/>
      <c r="C7" s="552"/>
      <c r="D7" s="550"/>
      <c r="E7" s="347"/>
      <c r="F7" s="349"/>
      <c r="G7" s="349"/>
      <c r="H7" s="374"/>
      <c r="I7" s="546"/>
      <c r="J7" s="374"/>
      <c r="K7" s="374"/>
      <c r="L7" s="544"/>
    </row>
    <row r="8" spans="1:29" x14ac:dyDescent="0.25">
      <c r="A8" s="553">
        <v>1</v>
      </c>
      <c r="B8" s="571" t="str">
        <f>INDEX('Teams - Player List W1'!$A$4:$BB$15,MATCH('Team Points Checker'!A8,'Teams - Player List W1'!$A$4:$A$15,0),MATCH('Team Points Checker'!$F$4,'Teams - Player List W1'!$A$4:$BB$4,0))</f>
        <v>John Armstrong</v>
      </c>
      <c r="C8" s="578"/>
      <c r="D8" s="573">
        <f>IF(C8="Captain",(INDEX('Points - Player Total'!$A$7:$AE$59,MATCH('Team Points Checker'!$B8,'Points - Player Total'!$A$7:$A$59,0),MATCH('Team Points Checker'!$D$6,'Points - Player Total'!$A$5:$AE$5,0)))*2,(INDEX('Points - Player Total'!$A$7:$AE$59,MATCH('Team Points Checker'!$B8,'Points - Player Total'!$A$7:$A$59,0),MATCH('Team Points Checker'!$D$6,'Points - Player Total'!$A$5:$AE$5,0))))</f>
        <v>340</v>
      </c>
      <c r="E8" s="555" t="str">
        <f>INDEX('Teams - Player List W2'!$A$4:$BB$15,MATCH('Team Points Checker'!A8,'Teams - Player List W2'!$A$4:$A$15,0),MATCH('Team Points Checker'!$F$4,'Teams - Player List W2'!$A$4:$BB$4,0))</f>
        <v>John Armstrong</v>
      </c>
      <c r="F8" s="557" t="str">
        <f>IFERROR(VLOOKUP(E8,Data!$A$2:$C$55,3,FALSE),"")</f>
        <v>Batsman</v>
      </c>
      <c r="G8" s="559" t="str">
        <f>IFERROR(VLOOKUP(E8,Data!$A$2:$C$55,2,FALSE),"")</f>
        <v>1XI</v>
      </c>
      <c r="H8" s="561"/>
      <c r="I8" s="419">
        <f>IFERROR(VLOOKUP(E8,Data!$A$2:$D$55,4,FALSE),"")</f>
        <v>7</v>
      </c>
      <c r="J8" s="568">
        <f>IF(H8="Captain",(INDEX('Points - Player Total'!$A$7:$AE$59,MATCH('Team Points Checker'!$E8,'Points - Player Total'!$A$7:$A$59,0),MATCH('Team Points Checker'!$J$6,'Points - Player Total'!$A$7:$AE$7,0)))*2,(INDEX('Points - Player Total'!$A$7:$AE$59,MATCH('Team Points Checker'!$E8,'Points - Player Total'!$A$7:$A$59,0),MATCH('Team Points Checker'!$J$6,'Points - Player Total'!$A$7:$AE$7,0))))</f>
        <v>25</v>
      </c>
      <c r="K8" s="576">
        <f>IF(H8="Captain",(INDEX('Points - Player Total'!$A$7:$AE$59,MATCH('Team Points Checker'!$E8,'Points - Player Total'!$A$7:$A$59,0),MATCH('Team Points Checker'!$K$6,'Points - Player Total'!$A$5:$AE$5,0)))*2,(INDEX('Points - Player Total'!$A$7:$AE$59,MATCH('Team Points Checker'!$E8,'Points - Player Total'!$A$7:$A$59,0),MATCH('Team Points Checker'!$K$6,'Points - Player Total'!$A$5:$AE$5,0))))</f>
        <v>342</v>
      </c>
      <c r="L8" s="566">
        <f>D8+K8</f>
        <v>682</v>
      </c>
      <c r="N8" s="14"/>
    </row>
    <row r="9" spans="1:29" x14ac:dyDescent="0.25">
      <c r="A9" s="563"/>
      <c r="B9" s="572"/>
      <c r="C9" s="579"/>
      <c r="D9" s="574"/>
      <c r="E9" s="556"/>
      <c r="F9" s="564"/>
      <c r="G9" s="565"/>
      <c r="H9" s="562"/>
      <c r="I9" s="420"/>
      <c r="J9" s="569"/>
      <c r="K9" s="577"/>
      <c r="L9" s="567"/>
      <c r="N9" s="14"/>
    </row>
    <row r="10" spans="1:29" x14ac:dyDescent="0.25">
      <c r="A10" s="553">
        <v>2</v>
      </c>
      <c r="B10" s="571" t="str">
        <f>INDEX('Teams - Player List W1'!$A$4:$BB$15,MATCH('Team Points Checker'!A10,'Teams - Player List W1'!$A$4:$A$15,0),MATCH('Team Points Checker'!$F$4,'Teams - Player List W1'!$A$4:$BB$4,0))</f>
        <v>Rob Jones</v>
      </c>
      <c r="C10" s="578"/>
      <c r="D10" s="573">
        <f>IF(C10="Captain",(INDEX('Points - Player Total'!$A$7:$AE$59,MATCH('Team Points Checker'!$B10,'Points - Player Total'!$A$7:$A$59,0),MATCH('Team Points Checker'!$D$6,'Points - Player Total'!$A$5:$AE$5,0)))*2,(INDEX('Points - Player Total'!$A$7:$AE$59,MATCH('Team Points Checker'!$B10,'Points - Player Total'!$A$7:$A$59,0),MATCH('Team Points Checker'!$D$6,'Points - Player Total'!$A$5:$AE$5,0))))</f>
        <v>246</v>
      </c>
      <c r="E10" s="555" t="str">
        <f>INDEX('Teams - Player List W2'!$A$4:$BB$15,MATCH('Team Points Checker'!A10,'Teams - Player List W2'!$A$4:$A$15,0),MATCH('Team Points Checker'!$F$4,'Teams - Player List W2'!$A$4:$BB$4,0))</f>
        <v>Ian Glayzer</v>
      </c>
      <c r="F10" s="557" t="str">
        <f>IFERROR(VLOOKUP(E10,Data!$A$2:$C$55,3,FALSE),"")</f>
        <v>Batsman</v>
      </c>
      <c r="G10" s="559" t="str">
        <f>IFERROR(VLOOKUP(E10,Data!$A$2:$C$55,2,FALSE),"")</f>
        <v>2XI</v>
      </c>
      <c r="H10" s="561"/>
      <c r="I10" s="419">
        <f>IFERROR(VLOOKUP(E10,Data!$A$2:$D$55,4,FALSE),"")</f>
        <v>5</v>
      </c>
      <c r="J10" s="568">
        <f>IF(H10="Captain",(INDEX('Points - Player Total'!$A$7:$AE$59,MATCH('Team Points Checker'!$E10,'Points - Player Total'!$A$7:$A$59,0),MATCH('Team Points Checker'!$J$6,'Points - Player Total'!$A$7:$AE$7,0)))*2,(INDEX('Points - Player Total'!$A$7:$AE$59,MATCH('Team Points Checker'!$E10,'Points - Player Total'!$A$7:$A$59,0),MATCH('Team Points Checker'!$J$6,'Points - Player Total'!$A$7:$AE$7,0))))</f>
        <v>0</v>
      </c>
      <c r="K10" s="568">
        <f>IF(H10="Captain",(INDEX('Points - Player Total'!$A$7:$AE$59,MATCH('Team Points Checker'!$E10,'Points - Player Total'!$A$7:$A$59,0),MATCH('Team Points Checker'!$K$6,'Points - Player Total'!$A$5:$AE$5,0)))*2,(INDEX('Points - Player Total'!$A$7:$AE$59,MATCH('Team Points Checker'!$E10,'Points - Player Total'!$A$7:$A$59,0),MATCH('Team Points Checker'!$K$6,'Points - Player Total'!$A$5:$AE$5,0))))</f>
        <v>40</v>
      </c>
      <c r="L10" s="408">
        <f t="shared" ref="L10" si="0">D10+K10</f>
        <v>286</v>
      </c>
      <c r="N10" s="14"/>
    </row>
    <row r="11" spans="1:29" x14ac:dyDescent="0.25">
      <c r="A11" s="554"/>
      <c r="B11" s="572"/>
      <c r="C11" s="579"/>
      <c r="D11" s="575"/>
      <c r="E11" s="556"/>
      <c r="F11" s="558"/>
      <c r="G11" s="560"/>
      <c r="H11" s="562"/>
      <c r="I11" s="422"/>
      <c r="J11" s="570"/>
      <c r="K11" s="570"/>
      <c r="L11" s="423"/>
      <c r="N11" s="14"/>
    </row>
    <row r="12" spans="1:29" x14ac:dyDescent="0.25">
      <c r="A12" s="563">
        <v>3</v>
      </c>
      <c r="B12" s="571" t="str">
        <f>INDEX('Teams - Player List W1'!$A$4:$BB$15,MATCH('Team Points Checker'!A12,'Teams - Player List W1'!$A$4:$A$15,0),MATCH('Team Points Checker'!$F$4,'Teams - Player List W1'!$A$4:$BB$4,0))</f>
        <v>Ian Glayzer</v>
      </c>
      <c r="C12" s="578"/>
      <c r="D12" s="573">
        <f>IF(C12="Captain",(INDEX('Points - Player Total'!$A$7:$AE$59,MATCH('Team Points Checker'!$B12,'Points - Player Total'!$A$7:$A$59,0),MATCH('Team Points Checker'!$D$6,'Points - Player Total'!$A$5:$AE$5,0)))*2,(INDEX('Points - Player Total'!$A$7:$AE$59,MATCH('Team Points Checker'!$B12,'Points - Player Total'!$A$7:$A$59,0),MATCH('Team Points Checker'!$D$6,'Points - Player Total'!$A$5:$AE$5,0))))</f>
        <v>165</v>
      </c>
      <c r="E12" s="555" t="str">
        <f>INDEX('Teams - Player List W2'!$A$4:$BB$15,MATCH('Team Points Checker'!A12,'Teams - Player List W2'!$A$4:$A$15,0),MATCH('Team Points Checker'!$F$4,'Teams - Player List W2'!$A$4:$BB$4,0))</f>
        <v>Harry Baldwin</v>
      </c>
      <c r="F12" s="564" t="str">
        <f>IFERROR(VLOOKUP(E12,Data!$A$2:$C$55,3,FALSE),"")</f>
        <v>Batsman</v>
      </c>
      <c r="G12" s="565" t="str">
        <f>IFERROR(VLOOKUP(E12,Data!$A$2:$C$55,2,FALSE),"")</f>
        <v>3XI</v>
      </c>
      <c r="H12" s="561"/>
      <c r="I12" s="420">
        <f>IFERROR(VLOOKUP(E12,Data!$A$2:$D$55,4,FALSE),"")</f>
        <v>4.5</v>
      </c>
      <c r="J12" s="569">
        <f>IF(H12="Captain",(INDEX('Points - Player Total'!$A$7:$AE$59,MATCH('Team Points Checker'!$E12,'Points - Player Total'!$A$7:$A$59,0),MATCH('Team Points Checker'!$J$6,'Points - Player Total'!$A$7:$AE$7,0)))*2,(INDEX('Points - Player Total'!$A$7:$AE$59,MATCH('Team Points Checker'!$E12,'Points - Player Total'!$A$7:$A$59,0),MATCH('Team Points Checker'!$J$6,'Points - Player Total'!$A$7:$AE$7,0))))</f>
        <v>49</v>
      </c>
      <c r="K12" s="568">
        <f>IF(H12="Captain",(INDEX('Points - Player Total'!$A$7:$AE$59,MATCH('Team Points Checker'!$E12,'Points - Player Total'!$A$7:$A$59,0),MATCH('Team Points Checker'!$K$6,'Points - Player Total'!$A$5:$AE$5,0)))*2,(INDEX('Points - Player Total'!$A$7:$AE$59,MATCH('Team Points Checker'!$E12,'Points - Player Total'!$A$7:$A$59,0),MATCH('Team Points Checker'!$K$6,'Points - Player Total'!$A$5:$AE$5,0))))</f>
        <v>164</v>
      </c>
      <c r="L12" s="408">
        <f t="shared" ref="L12" si="1">D12+K12</f>
        <v>329</v>
      </c>
      <c r="N12" s="14"/>
    </row>
    <row r="13" spans="1:29" x14ac:dyDescent="0.25">
      <c r="A13" s="563"/>
      <c r="B13" s="572"/>
      <c r="C13" s="579"/>
      <c r="D13" s="575"/>
      <c r="E13" s="556"/>
      <c r="F13" s="564"/>
      <c r="G13" s="565"/>
      <c r="H13" s="562"/>
      <c r="I13" s="420"/>
      <c r="J13" s="569"/>
      <c r="K13" s="570"/>
      <c r="L13" s="423"/>
      <c r="N13" s="14"/>
    </row>
    <row r="14" spans="1:29" x14ac:dyDescent="0.25">
      <c r="A14" s="553">
        <v>4</v>
      </c>
      <c r="B14" s="571" t="str">
        <f>INDEX('Teams - Player List W1'!$A$4:$BB$15,MATCH('Team Points Checker'!A14,'Teams - Player List W1'!$A$4:$A$15,0),MATCH('Team Points Checker'!$F$4,'Teams - Player List W1'!$A$4:$BB$4,0))</f>
        <v>Nicky Caunce</v>
      </c>
      <c r="C14" s="578"/>
      <c r="D14" s="573">
        <f>IF(C14="Captain",(INDEX('Points - Player Total'!$A$7:$AE$59,MATCH('Team Points Checker'!$B14,'Points - Player Total'!$A$7:$A$59,0),MATCH('Team Points Checker'!$D$6,'Points - Player Total'!$A$5:$AE$5,0)))*2,(INDEX('Points - Player Total'!$A$7:$AE$59,MATCH('Team Points Checker'!$B14,'Points - Player Total'!$A$7:$A$59,0),MATCH('Team Points Checker'!$D$6,'Points - Player Total'!$A$5:$AE$5,0))))</f>
        <v>62</v>
      </c>
      <c r="E14" s="555" t="str">
        <f>INDEX('Teams - Player List W2'!$A$4:$BB$15,MATCH('Team Points Checker'!A14,'Teams - Player List W2'!$A$4:$A$15,0),MATCH('Team Points Checker'!$F$4,'Teams - Player List W2'!$A$4:$BB$4,0))</f>
        <v>Nicky Caunce</v>
      </c>
      <c r="F14" s="557" t="str">
        <f>IFERROR(VLOOKUP(E14,Data!$A$2:$C$55,3,FALSE),"")</f>
        <v>Bowler</v>
      </c>
      <c r="G14" s="559" t="str">
        <f>IFERROR(VLOOKUP(E14,Data!$A$2:$C$55,2,FALSE),"")</f>
        <v>1XI</v>
      </c>
      <c r="H14" s="561"/>
      <c r="I14" s="419">
        <f>IFERROR(VLOOKUP(E14,Data!$A$2:$D$55,4,FALSE),"")</f>
        <v>6.5</v>
      </c>
      <c r="J14" s="568">
        <f>IF(H14="Captain",(INDEX('Points - Player Total'!$A$7:$AE$59,MATCH('Team Points Checker'!$E14,'Points - Player Total'!$A$7:$A$59,0),MATCH('Team Points Checker'!$J$6,'Points - Player Total'!$A$7:$AE$7,0)))*2,(INDEX('Points - Player Total'!$A$7:$AE$59,MATCH('Team Points Checker'!$E14,'Points - Player Total'!$A$7:$A$59,0),MATCH('Team Points Checker'!$J$6,'Points - Player Total'!$A$7:$AE$7,0))))</f>
        <v>1</v>
      </c>
      <c r="K14" s="568">
        <f>IF(H14="Captain",(INDEX('Points - Player Total'!$A$7:$AE$59,MATCH('Team Points Checker'!$E14,'Points - Player Total'!$A$7:$A$59,0),MATCH('Team Points Checker'!$K$6,'Points - Player Total'!$A$5:$AE$5,0)))*2,(INDEX('Points - Player Total'!$A$7:$AE$59,MATCH('Team Points Checker'!$E14,'Points - Player Total'!$A$7:$A$59,0),MATCH('Team Points Checker'!$K$6,'Points - Player Total'!$A$5:$AE$5,0))))</f>
        <v>101</v>
      </c>
      <c r="L14" s="408">
        <f t="shared" ref="L14" si="2">D14+K14</f>
        <v>163</v>
      </c>
      <c r="N14" s="14"/>
    </row>
    <row r="15" spans="1:29" x14ac:dyDescent="0.25">
      <c r="A15" s="554"/>
      <c r="B15" s="581"/>
      <c r="C15" s="579"/>
      <c r="D15" s="575"/>
      <c r="E15" s="580"/>
      <c r="F15" s="558"/>
      <c r="G15" s="560"/>
      <c r="H15" s="562"/>
      <c r="I15" s="422"/>
      <c r="J15" s="570"/>
      <c r="K15" s="570"/>
      <c r="L15" s="423"/>
      <c r="N15" s="14"/>
    </row>
    <row r="16" spans="1:29" x14ac:dyDescent="0.25">
      <c r="A16" s="563">
        <v>5</v>
      </c>
      <c r="B16" s="572" t="str">
        <f>INDEX('Teams - Player List W1'!$A$4:$BB$15,MATCH('Team Points Checker'!A16,'Teams - Player List W1'!$A$4:$A$15,0),MATCH('Team Points Checker'!$F$4,'Teams - Player List W1'!$A$4:$BB$4,0))</f>
        <v>Jordan Budgen</v>
      </c>
      <c r="C16" s="578"/>
      <c r="D16" s="573">
        <f>IF(C16="Captain",(INDEX('Points - Player Total'!$A$7:$AE$59,MATCH('Team Points Checker'!$B16,'Points - Player Total'!$A$7:$A$59,0),MATCH('Team Points Checker'!$D$6,'Points - Player Total'!$A$5:$AE$5,0)))*2,(INDEX('Points - Player Total'!$A$7:$AE$59,MATCH('Team Points Checker'!$B16,'Points - Player Total'!$A$7:$A$59,0),MATCH('Team Points Checker'!$D$6,'Points - Player Total'!$A$5:$AE$5,0))))</f>
        <v>304</v>
      </c>
      <c r="E16" s="556" t="str">
        <f>INDEX('Teams - Player List W2'!$A$4:$BB$15,MATCH('Team Points Checker'!A16,'Teams - Player List W2'!$A$4:$A$15,0),MATCH('Team Points Checker'!$F$4,'Teams - Player List W2'!$A$4:$BB$4,0))</f>
        <v>Jordan Budgen</v>
      </c>
      <c r="F16" s="564" t="str">
        <f>IFERROR(VLOOKUP(E16,Data!$A$2:$C$55,3,FALSE),"")</f>
        <v>Bowler</v>
      </c>
      <c r="G16" s="565" t="str">
        <f>IFERROR(VLOOKUP(E16,Data!$A$2:$C$55,2,FALSE),"")</f>
        <v>3XI</v>
      </c>
      <c r="H16" s="561"/>
      <c r="I16" s="420">
        <f>IFERROR(VLOOKUP(E16,Data!$A$2:$D$55,4,FALSE),"")</f>
        <v>6</v>
      </c>
      <c r="J16" s="569">
        <f>IF(H16="Captain",(INDEX('Points - Player Total'!$A$7:$AE$59,MATCH('Team Points Checker'!$E16,'Points - Player Total'!$A$7:$A$59,0),MATCH('Team Points Checker'!$J$6,'Points - Player Total'!$A$7:$AE$7,0)))*2,(INDEX('Points - Player Total'!$A$7:$AE$59,MATCH('Team Points Checker'!$E16,'Points - Player Total'!$A$7:$A$59,0),MATCH('Team Points Checker'!$J$6,'Points - Player Total'!$A$7:$AE$7,0))))</f>
        <v>9</v>
      </c>
      <c r="K16" s="568">
        <f>IF(H16="Captain",(INDEX('Points - Player Total'!$A$7:$AE$59,MATCH('Team Points Checker'!$E16,'Points - Player Total'!$A$7:$A$59,0),MATCH('Team Points Checker'!$K$6,'Points - Player Total'!$A$5:$AE$5,0)))*2,(INDEX('Points - Player Total'!$A$7:$AE$59,MATCH('Team Points Checker'!$E16,'Points - Player Total'!$A$7:$A$59,0),MATCH('Team Points Checker'!$K$6,'Points - Player Total'!$A$5:$AE$5,0))))</f>
        <v>67</v>
      </c>
      <c r="L16" s="408">
        <f t="shared" ref="L16" si="3">D16+K16</f>
        <v>371</v>
      </c>
      <c r="N16" s="14"/>
    </row>
    <row r="17" spans="1:14" x14ac:dyDescent="0.25">
      <c r="A17" s="563"/>
      <c r="B17" s="572"/>
      <c r="C17" s="579"/>
      <c r="D17" s="575"/>
      <c r="E17" s="556"/>
      <c r="F17" s="564"/>
      <c r="G17" s="565"/>
      <c r="H17" s="562"/>
      <c r="I17" s="420"/>
      <c r="J17" s="569"/>
      <c r="K17" s="570"/>
      <c r="L17" s="423"/>
      <c r="N17" s="14"/>
    </row>
    <row r="18" spans="1:14" x14ac:dyDescent="0.25">
      <c r="A18" s="553">
        <v>6</v>
      </c>
      <c r="B18" s="571" t="str">
        <f>INDEX('Teams - Player List W1'!$A$4:$BB$15,MATCH('Team Points Checker'!A18,'Teams - Player List W1'!$A$4:$A$15,0),MATCH('Team Points Checker'!$F$4,'Teams - Player List W1'!$A$4:$BB$4,0))</f>
        <v>Hannah Mansell</v>
      </c>
      <c r="C18" s="578"/>
      <c r="D18" s="573">
        <f>IF(C18="Captain",(INDEX('Points - Player Total'!$A$7:$AE$59,MATCH('Team Points Checker'!$B18,'Points - Player Total'!$A$7:$A$59,0),MATCH('Team Points Checker'!$D$6,'Points - Player Total'!$A$5:$AE$5,0)))*2,(INDEX('Points - Player Total'!$A$7:$AE$59,MATCH('Team Points Checker'!$B18,'Points - Player Total'!$A$7:$A$59,0),MATCH('Team Points Checker'!$D$6,'Points - Player Total'!$A$5:$AE$5,0))))</f>
        <v>33</v>
      </c>
      <c r="E18" s="555" t="str">
        <f>INDEX('Teams - Player List W2'!$A$4:$BB$15,MATCH('Team Points Checker'!A18,'Teams - Player List W2'!$A$4:$A$15,0),MATCH('Team Points Checker'!$F$4,'Teams - Player List W2'!$A$4:$BB$4,0))</f>
        <v>Matty Aggrey</v>
      </c>
      <c r="F18" s="557" t="str">
        <f>IFERROR(VLOOKUP(E18,Data!$A$2:$C$55,3,FALSE),"")</f>
        <v>Bowler</v>
      </c>
      <c r="G18" s="559" t="str">
        <f>IFERROR(VLOOKUP(E18,Data!$A$2:$C$55,2,FALSE),"")</f>
        <v>3XI</v>
      </c>
      <c r="H18" s="561"/>
      <c r="I18" s="419">
        <f>IFERROR(VLOOKUP(E18,Data!$A$2:$D$55,4,FALSE),"")</f>
        <v>5</v>
      </c>
      <c r="J18" s="568">
        <f>IF(H18="Captain",(INDEX('Points - Player Total'!$A$7:$AE$59,MATCH('Team Points Checker'!$E18,'Points - Player Total'!$A$7:$A$59,0),MATCH('Team Points Checker'!$J$6,'Points - Player Total'!$A$7:$AE$7,0)))*2,(INDEX('Points - Player Total'!$A$7:$AE$59,MATCH('Team Points Checker'!$E18,'Points - Player Total'!$A$7:$A$59,0),MATCH('Team Points Checker'!$J$6,'Points - Player Total'!$A$7:$AE$7,0))))</f>
        <v>111</v>
      </c>
      <c r="K18" s="568">
        <f>IF(H18="Captain",(INDEX('Points - Player Total'!$A$7:$AE$59,MATCH('Team Points Checker'!$E18,'Points - Player Total'!$A$7:$A$59,0),MATCH('Team Points Checker'!$K$6,'Points - Player Total'!$A$5:$AE$5,0)))*2,(INDEX('Points - Player Total'!$A$7:$AE$59,MATCH('Team Points Checker'!$E18,'Points - Player Total'!$A$7:$A$59,0),MATCH('Team Points Checker'!$K$6,'Points - Player Total'!$A$5:$AE$5,0))))</f>
        <v>175</v>
      </c>
      <c r="L18" s="408">
        <f t="shared" ref="L18" si="4">D18+K18</f>
        <v>208</v>
      </c>
      <c r="N18" s="14"/>
    </row>
    <row r="19" spans="1:14" x14ac:dyDescent="0.25">
      <c r="A19" s="554"/>
      <c r="B19" s="581"/>
      <c r="C19" s="579"/>
      <c r="D19" s="575"/>
      <c r="E19" s="580"/>
      <c r="F19" s="558"/>
      <c r="G19" s="560"/>
      <c r="H19" s="562"/>
      <c r="I19" s="422"/>
      <c r="J19" s="570"/>
      <c r="K19" s="570"/>
      <c r="L19" s="423"/>
      <c r="N19" s="14"/>
    </row>
    <row r="20" spans="1:14" x14ac:dyDescent="0.25">
      <c r="A20" s="563">
        <v>7</v>
      </c>
      <c r="B20" s="572" t="str">
        <f>INDEX('Teams - Player List W1'!$A$4:$BB$15,MATCH('Team Points Checker'!A20,'Teams - Player List W1'!$A$4:$A$15,0),MATCH('Team Points Checker'!$F$4,'Teams - Player List W1'!$A$4:$BB$4,0))</f>
        <v>Josh Bohannon</v>
      </c>
      <c r="C20" s="578" t="s">
        <v>116</v>
      </c>
      <c r="D20" s="573">
        <f>IF(C20="Captain",(INDEX('Points - Player Total'!$A$7:$AE$59,MATCH('Team Points Checker'!$B20,'Points - Player Total'!$A$7:$A$59,0),MATCH('Team Points Checker'!$D$6,'Points - Player Total'!$A$5:$AE$5,0)))*2,(INDEX('Points - Player Total'!$A$7:$AE$59,MATCH('Team Points Checker'!$B20,'Points - Player Total'!$A$7:$A$59,0),MATCH('Team Points Checker'!$D$6,'Points - Player Total'!$A$5:$AE$5,0))))</f>
        <v>782</v>
      </c>
      <c r="E20" s="556" t="str">
        <f>INDEX('Teams - Player List W2'!$A$4:$BB$15,MATCH('Team Points Checker'!A20,'Teams - Player List W2'!$A$4:$A$15,0),MATCH('Team Points Checker'!$F$4,'Teams - Player List W2'!$A$4:$BB$4,0))</f>
        <v>Josh Bohannon</v>
      </c>
      <c r="F20" s="564" t="str">
        <f>IFERROR(VLOOKUP(E20,Data!$A$2:$C$55,3,FALSE),"")</f>
        <v>All-Rounder</v>
      </c>
      <c r="G20" s="565" t="str">
        <f>IFERROR(VLOOKUP(E20,Data!$A$2:$C$55,2,FALSE),"")</f>
        <v>1XI</v>
      </c>
      <c r="H20" s="561" t="s">
        <v>116</v>
      </c>
      <c r="I20" s="420">
        <f>IFERROR(VLOOKUP(E20,Data!$A$2:$D$55,4,FALSE),"")</f>
        <v>10</v>
      </c>
      <c r="J20" s="569">
        <f>IF(H20="Captain",(INDEX('Points - Player Total'!$A$7:$AE$59,MATCH('Team Points Checker'!$E20,'Points - Player Total'!$A$7:$A$59,0),MATCH('Team Points Checker'!$J$6,'Points - Player Total'!$A$7:$AE$7,0)))*2,(INDEX('Points - Player Total'!$A$7:$AE$59,MATCH('Team Points Checker'!$E20,'Points - Player Total'!$A$7:$A$59,0),MATCH('Team Points Checker'!$J$6,'Points - Player Total'!$A$7:$AE$7,0))))</f>
        <v>50</v>
      </c>
      <c r="K20" s="568">
        <f>IF(H20="Captain",(INDEX('Points - Player Total'!$A$7:$AE$59,MATCH('Team Points Checker'!$E20,'Points - Player Total'!$A$7:$A$59,0),MATCH('Team Points Checker'!$K$6,'Points - Player Total'!$A$5:$AE$5,0)))*2,(INDEX('Points - Player Total'!$A$7:$AE$59,MATCH('Team Points Checker'!$E20,'Points - Player Total'!$A$7:$A$59,0),MATCH('Team Points Checker'!$K$6,'Points - Player Total'!$A$5:$AE$5,0))))</f>
        <v>350</v>
      </c>
      <c r="L20" s="408">
        <f t="shared" ref="L20" si="5">D20+K20</f>
        <v>1132</v>
      </c>
      <c r="N20" s="14"/>
    </row>
    <row r="21" spans="1:14" x14ac:dyDescent="0.25">
      <c r="A21" s="563"/>
      <c r="B21" s="572"/>
      <c r="C21" s="579"/>
      <c r="D21" s="575"/>
      <c r="E21" s="556"/>
      <c r="F21" s="564"/>
      <c r="G21" s="565"/>
      <c r="H21" s="562"/>
      <c r="I21" s="420"/>
      <c r="J21" s="569"/>
      <c r="K21" s="570"/>
      <c r="L21" s="423"/>
      <c r="N21" s="14"/>
    </row>
    <row r="22" spans="1:14" x14ac:dyDescent="0.25">
      <c r="A22" s="553">
        <v>8</v>
      </c>
      <c r="B22" s="571" t="str">
        <f>INDEX('Teams - Player List W1'!$A$4:$BB$15,MATCH('Team Points Checker'!A22,'Teams - Player List W1'!$A$4:$A$15,0),MATCH('Team Points Checker'!$F$4,'Teams - Player List W1'!$A$4:$BB$4,0))</f>
        <v>Shaun Brocken</v>
      </c>
      <c r="C22" s="578"/>
      <c r="D22" s="573">
        <f>IF(C22="Captain",(INDEX('Points - Player Total'!$A$7:$AE$59,MATCH('Team Points Checker'!$B22,'Points - Player Total'!$A$7:$A$59,0),MATCH('Team Points Checker'!$D$6,'Points - Player Total'!$A$5:$AE$5,0)))*2,(INDEX('Points - Player Total'!$A$7:$AE$59,MATCH('Team Points Checker'!$B22,'Points - Player Total'!$A$7:$A$59,0),MATCH('Team Points Checker'!$D$6,'Points - Player Total'!$A$5:$AE$5,0))))</f>
        <v>127</v>
      </c>
      <c r="E22" s="555" t="str">
        <f>INDEX('Teams - Player List W2'!$A$4:$BB$15,MATCH('Team Points Checker'!A22,'Teams - Player List W2'!$A$4:$A$15,0),MATCH('Team Points Checker'!$F$4,'Teams - Player List W2'!$A$4:$BB$4,0))</f>
        <v>Ed Brown</v>
      </c>
      <c r="F22" s="557" t="str">
        <f>IFERROR(VLOOKUP(E22,Data!$A$2:$C$55,3,FALSE),"")</f>
        <v>All-Rounder</v>
      </c>
      <c r="G22" s="559" t="str">
        <f>IFERROR(VLOOKUP(E22,Data!$A$2:$C$55,2,FALSE),"")</f>
        <v>3XI</v>
      </c>
      <c r="H22" s="561"/>
      <c r="I22" s="419">
        <f>IFERROR(VLOOKUP(E22,Data!$A$2:$D$55,4,FALSE),"")</f>
        <v>6.5</v>
      </c>
      <c r="J22" s="568">
        <f>IF(H22="Captain",(INDEX('Points - Player Total'!$A$7:$AE$59,MATCH('Team Points Checker'!$E22,'Points - Player Total'!$A$7:$A$59,0),MATCH('Team Points Checker'!$J$6,'Points - Player Total'!$A$7:$AE$7,0)))*2,(INDEX('Points - Player Total'!$A$7:$AE$59,MATCH('Team Points Checker'!$E22,'Points - Player Total'!$A$7:$A$59,0),MATCH('Team Points Checker'!$J$6,'Points - Player Total'!$A$7:$AE$7,0))))</f>
        <v>15</v>
      </c>
      <c r="K22" s="568">
        <f>IF(H22="Captain",(INDEX('Points - Player Total'!$A$7:$AE$59,MATCH('Team Points Checker'!$E22,'Points - Player Total'!$A$7:$A$59,0),MATCH('Team Points Checker'!$K$6,'Points - Player Total'!$A$5:$AE$5,0)))*2,(INDEX('Points - Player Total'!$A$7:$AE$59,MATCH('Team Points Checker'!$E22,'Points - Player Total'!$A$7:$A$59,0),MATCH('Team Points Checker'!$K$6,'Points - Player Total'!$A$5:$AE$5,0))))</f>
        <v>172</v>
      </c>
      <c r="L22" s="408">
        <f t="shared" ref="L22" si="6">D22+K22</f>
        <v>299</v>
      </c>
      <c r="N22" s="14"/>
    </row>
    <row r="23" spans="1:14" x14ac:dyDescent="0.25">
      <c r="A23" s="554"/>
      <c r="B23" s="581"/>
      <c r="C23" s="579"/>
      <c r="D23" s="575"/>
      <c r="E23" s="580"/>
      <c r="F23" s="558"/>
      <c r="G23" s="560"/>
      <c r="H23" s="562"/>
      <c r="I23" s="422"/>
      <c r="J23" s="570"/>
      <c r="K23" s="570"/>
      <c r="L23" s="423"/>
      <c r="N23" s="14"/>
    </row>
    <row r="24" spans="1:14" x14ac:dyDescent="0.25">
      <c r="A24" s="563">
        <v>9</v>
      </c>
      <c r="B24" s="572" t="str">
        <f>INDEX('Teams - Player List W1'!$A$4:$BB$15,MATCH('Team Points Checker'!A24,'Teams - Player List W1'!$A$4:$A$15,0),MATCH('Team Points Checker'!$F$4,'Teams - Player List W1'!$A$4:$BB$4,0))</f>
        <v>Josh Thompson</v>
      </c>
      <c r="C24" s="578"/>
      <c r="D24" s="573">
        <f>IF(C24="Captain",(INDEX('Points - Player Total'!$A$7:$AE$59,MATCH('Team Points Checker'!$B24,'Points - Player Total'!$A$7:$A$59,0),MATCH('Team Points Checker'!$D$6,'Points - Player Total'!$A$5:$AE$5,0)))*2,(INDEX('Points - Player Total'!$A$7:$AE$59,MATCH('Team Points Checker'!$B24,'Points - Player Total'!$A$7:$A$59,0),MATCH('Team Points Checker'!$D$6,'Points - Player Total'!$A$5:$AE$5,0))))</f>
        <v>114</v>
      </c>
      <c r="E24" s="556" t="str">
        <f>INDEX('Teams - Player List W2'!$A$4:$BB$15,MATCH('Team Points Checker'!A24,'Teams - Player List W2'!$A$4:$A$15,0),MATCH('Team Points Checker'!$F$4,'Teams - Player List W2'!$A$4:$BB$4,0))</f>
        <v>Andy Gill</v>
      </c>
      <c r="F24" s="564" t="str">
        <f>IFERROR(VLOOKUP(E24,Data!$A$2:$C$55,3,FALSE),"")</f>
        <v>All-Rounder</v>
      </c>
      <c r="G24" s="565" t="str">
        <f>IFERROR(VLOOKUP(E24,Data!$A$2:$C$55,2,FALSE),"")</f>
        <v>2XI</v>
      </c>
      <c r="H24" s="561"/>
      <c r="I24" s="420">
        <f>IFERROR(VLOOKUP(E24,Data!$A$2:$D$55,4,FALSE),"")</f>
        <v>6</v>
      </c>
      <c r="J24" s="569">
        <f>IF(H24="Captain",(INDEX('Points - Player Total'!$A$7:$AE$59,MATCH('Team Points Checker'!$E24,'Points - Player Total'!$A$7:$A$59,0),MATCH('Team Points Checker'!$J$6,'Points - Player Total'!$A$7:$AE$7,0)))*2,(INDEX('Points - Player Total'!$A$7:$AE$59,MATCH('Team Points Checker'!$E24,'Points - Player Total'!$A$7:$A$59,0),MATCH('Team Points Checker'!$J$6,'Points - Player Total'!$A$7:$AE$7,0))))</f>
        <v>20</v>
      </c>
      <c r="K24" s="568">
        <f>IF(H24="Captain",(INDEX('Points - Player Total'!$A$7:$AE$59,MATCH('Team Points Checker'!$E24,'Points - Player Total'!$A$7:$A$59,0),MATCH('Team Points Checker'!$K$6,'Points - Player Total'!$A$5:$AE$5,0)))*2,(INDEX('Points - Player Total'!$A$7:$AE$59,MATCH('Team Points Checker'!$E24,'Points - Player Total'!$A$7:$A$59,0),MATCH('Team Points Checker'!$K$6,'Points - Player Total'!$A$5:$AE$5,0))))</f>
        <v>90</v>
      </c>
      <c r="L24" s="408">
        <f t="shared" ref="L24" si="7">D24+K24</f>
        <v>204</v>
      </c>
      <c r="N24" s="14"/>
    </row>
    <row r="25" spans="1:14" x14ac:dyDescent="0.25">
      <c r="A25" s="563"/>
      <c r="B25" s="572"/>
      <c r="C25" s="579"/>
      <c r="D25" s="575"/>
      <c r="E25" s="556"/>
      <c r="F25" s="564"/>
      <c r="G25" s="565"/>
      <c r="H25" s="562"/>
      <c r="I25" s="420"/>
      <c r="J25" s="569"/>
      <c r="K25" s="570"/>
      <c r="L25" s="423"/>
      <c r="N25" s="14"/>
    </row>
    <row r="26" spans="1:14" x14ac:dyDescent="0.25">
      <c r="A26" s="553">
        <v>10</v>
      </c>
      <c r="B26" s="571" t="str">
        <f>INDEX('Teams - Player List W1'!$A$4:$BB$15,MATCH('Team Points Checker'!A26,'Teams - Player List W1'!$A$4:$A$15,0),MATCH('Team Points Checker'!$F$4,'Teams - Player List W1'!$A$4:$BB$4,0))</f>
        <v>Robert Rankin</v>
      </c>
      <c r="C26" s="578"/>
      <c r="D26" s="573">
        <f>IF(C26="Captain",(INDEX('Points - Player Total'!$A$7:$AE$59,MATCH('Team Points Checker'!$B26,'Points - Player Total'!$A$7:$A$59,0),MATCH('Team Points Checker'!$D$6,'Points - Player Total'!$A$5:$AE$5,0)))*2,(INDEX('Points - Player Total'!$A$7:$AE$59,MATCH('Team Points Checker'!$B26,'Points - Player Total'!$A$7:$A$59,0),MATCH('Team Points Checker'!$D$6,'Points - Player Total'!$A$5:$AE$5,0))))</f>
        <v>393</v>
      </c>
      <c r="E26" s="555" t="str">
        <f>INDEX('Teams - Player List W2'!$A$4:$BB$15,MATCH('Team Points Checker'!A26,'Teams - Player List W2'!$A$4:$A$15,0),MATCH('Team Points Checker'!$F$4,'Teams - Player List W2'!$A$4:$BB$4,0))</f>
        <v>Robert Rankin</v>
      </c>
      <c r="F26" s="557" t="str">
        <f>IFERROR(VLOOKUP(E26,Data!$A$2:$C$55,3,FALSE),"")</f>
        <v>All-Rounder</v>
      </c>
      <c r="G26" s="559" t="str">
        <f>IFERROR(VLOOKUP(E26,Data!$A$2:$C$55,2,FALSE),"")</f>
        <v>2XI</v>
      </c>
      <c r="H26" s="561"/>
      <c r="I26" s="419">
        <f>IFERROR(VLOOKUP(E26,Data!$A$2:$D$55,4,FALSE),"")</f>
        <v>5</v>
      </c>
      <c r="J26" s="568">
        <f>IF(H26="Captain",(INDEX('Points - Player Total'!$A$7:$AE$59,MATCH('Team Points Checker'!$E26,'Points - Player Total'!$A$7:$A$59,0),MATCH('Team Points Checker'!$J$6,'Points - Player Total'!$A$7:$AE$7,0)))*2,(INDEX('Points - Player Total'!$A$7:$AE$59,MATCH('Team Points Checker'!$E26,'Points - Player Total'!$A$7:$A$59,0),MATCH('Team Points Checker'!$J$6,'Points - Player Total'!$A$7:$AE$7,0))))</f>
        <v>6</v>
      </c>
      <c r="K26" s="568">
        <f>IF(H26="Captain",(INDEX('Points - Player Total'!$A$7:$AE$59,MATCH('Team Points Checker'!$E26,'Points - Player Total'!$A$7:$A$59,0),MATCH('Team Points Checker'!$K$6,'Points - Player Total'!$A$5:$AE$5,0)))*2,(INDEX('Points - Player Total'!$A$7:$AE$59,MATCH('Team Points Checker'!$E26,'Points - Player Total'!$A$7:$A$59,0),MATCH('Team Points Checker'!$K$6,'Points - Player Total'!$A$5:$AE$5,0))))</f>
        <v>276</v>
      </c>
      <c r="L26" s="408">
        <f t="shared" ref="L26" si="8">D26+K26</f>
        <v>669</v>
      </c>
      <c r="N26" s="14"/>
    </row>
    <row r="27" spans="1:14" x14ac:dyDescent="0.25">
      <c r="A27" s="554"/>
      <c r="B27" s="581"/>
      <c r="C27" s="579"/>
      <c r="D27" s="575"/>
      <c r="E27" s="580"/>
      <c r="F27" s="558"/>
      <c r="G27" s="560"/>
      <c r="H27" s="562"/>
      <c r="I27" s="422"/>
      <c r="J27" s="570"/>
      <c r="K27" s="570"/>
      <c r="L27" s="423"/>
      <c r="N27" s="14"/>
    </row>
    <row r="28" spans="1:14" x14ac:dyDescent="0.25">
      <c r="A28" s="553">
        <v>11</v>
      </c>
      <c r="B28" s="571" t="str">
        <f>INDEX('Teams - Player List W1'!$A$4:$BB$15,MATCH('Team Points Checker'!A28,'Teams - Player List W1'!$A$4:$A$15,0),MATCH('Team Points Checker'!$F$4,'Teams - Player List W1'!$A$4:$BB$4,0))</f>
        <v>George Lavelle</v>
      </c>
      <c r="C28" s="578" t="s">
        <v>117</v>
      </c>
      <c r="D28" s="573">
        <f>IF(C28="Captain",(INDEX('Points - Player Total'!$A$7:$AE$59,MATCH('Team Points Checker'!$B28,'Points - Player Total'!$A$7:$A$59,0),MATCH('Team Points Checker'!$D$6,'Points - Player Total'!$A$5:$AE$5,0)))*2,(INDEX('Points - Player Total'!$A$7:$AE$59,MATCH('Team Points Checker'!$B28,'Points - Player Total'!$A$7:$A$59,0),MATCH('Team Points Checker'!$D$6,'Points - Player Total'!$A$5:$AE$5,0))))</f>
        <v>396</v>
      </c>
      <c r="E28" s="555" t="str">
        <f>INDEX('Teams - Player List W2'!$A$4:$BB$15,MATCH('Team Points Checker'!A28,'Teams - Player List W2'!$A$4:$A$15,0),MATCH('Team Points Checker'!$F$4,'Teams - Player List W2'!$A$4:$BB$4,0))</f>
        <v>George Lavelle</v>
      </c>
      <c r="F28" s="585" t="str">
        <f>IFERROR(VLOOKUP(E28,Data!$A$2:$C$55,3,FALSE),"")</f>
        <v>Wicketkeeper</v>
      </c>
      <c r="G28" s="559" t="str">
        <f>IFERROR(VLOOKUP(E28,Data!$A$2:$C$55,2,FALSE),"")</f>
        <v>1XI</v>
      </c>
      <c r="H28" s="561" t="s">
        <v>117</v>
      </c>
      <c r="I28" s="419">
        <f>IFERROR(VLOOKUP(E28,Data!$A$2:$D$55,4,FALSE),"")</f>
        <v>8</v>
      </c>
      <c r="J28" s="568">
        <f>IF(H28="Captain",(INDEX('Points - Player Total'!$A$7:$AE$59,MATCH('Team Points Checker'!$E28,'Points - Player Total'!$A$7:$A$59,0),MATCH('Team Points Checker'!$J$6,'Points - Player Total'!$A$7:$AE$7,0)))*2,(INDEX('Points - Player Total'!$A$7:$AE$59,MATCH('Team Points Checker'!$E28,'Points - Player Total'!$A$7:$A$59,0),MATCH('Team Points Checker'!$J$6,'Points - Player Total'!$A$7:$AE$7,0))))</f>
        <v>0</v>
      </c>
      <c r="K28" s="568">
        <f>IF(H28="Captain",(INDEX('Points - Player Total'!$A$7:$AE$59,MATCH('Team Points Checker'!$E28,'Points - Player Total'!$A$7:$A$59,0),MATCH('Team Points Checker'!$K$6,'Points - Player Total'!$A$5:$AE$5,0)))*2,(INDEX('Points - Player Total'!$A$7:$AE$59,MATCH('Team Points Checker'!$E28,'Points - Player Total'!$A$7:$A$59,0),MATCH('Team Points Checker'!$K$6,'Points - Player Total'!$A$5:$AE$5,0))))</f>
        <v>324</v>
      </c>
      <c r="L28" s="408">
        <f t="shared" ref="L28" si="9">D28+K28</f>
        <v>720</v>
      </c>
      <c r="N28" s="14"/>
    </row>
    <row r="29" spans="1:14" x14ac:dyDescent="0.25">
      <c r="A29" s="554"/>
      <c r="B29" s="581"/>
      <c r="C29" s="579"/>
      <c r="D29" s="575"/>
      <c r="E29" s="580"/>
      <c r="F29" s="586"/>
      <c r="G29" s="560"/>
      <c r="H29" s="562"/>
      <c r="I29" s="422"/>
      <c r="J29" s="570"/>
      <c r="K29" s="570"/>
      <c r="L29" s="423"/>
    </row>
    <row r="30" spans="1:14" x14ac:dyDescent="0.25">
      <c r="A30" s="188"/>
      <c r="B30" s="307"/>
      <c r="C30" s="308"/>
      <c r="D30" s="312"/>
      <c r="E30" s="189"/>
      <c r="F30" s="190"/>
      <c r="G30" s="191"/>
      <c r="H30" s="192"/>
      <c r="I30" s="193"/>
      <c r="J30" s="194"/>
      <c r="K30" s="194"/>
      <c r="L30" s="195"/>
    </row>
    <row r="31" spans="1:14" x14ac:dyDescent="0.25">
      <c r="A31" s="188"/>
      <c r="B31" s="594" t="s">
        <v>373</v>
      </c>
      <c r="C31" s="595"/>
      <c r="D31" s="532">
        <f>D33-SUM(D8:D29)</f>
        <v>11</v>
      </c>
      <c r="E31" s="189"/>
      <c r="F31" s="190"/>
      <c r="G31" s="191"/>
      <c r="H31" s="582" t="s">
        <v>373</v>
      </c>
      <c r="I31" s="582"/>
      <c r="J31" s="582"/>
      <c r="K31" s="534">
        <f>K33-SUM(K8:K29)</f>
        <v>246</v>
      </c>
      <c r="L31" s="591">
        <f>L33-SUM(L8:L29)</f>
        <v>257</v>
      </c>
    </row>
    <row r="32" spans="1:14" ht="15.75" thickBot="1" x14ac:dyDescent="0.3">
      <c r="A32" s="300"/>
      <c r="B32" s="594"/>
      <c r="C32" s="595"/>
      <c r="D32" s="533"/>
      <c r="E32" s="301"/>
      <c r="F32" s="301"/>
      <c r="G32" s="301"/>
      <c r="H32" s="582"/>
      <c r="I32" s="582"/>
      <c r="J32" s="582"/>
      <c r="K32" s="535"/>
      <c r="L32" s="584"/>
    </row>
    <row r="33" spans="1:12" x14ac:dyDescent="0.25">
      <c r="A33" s="300"/>
      <c r="B33" s="594" t="s">
        <v>413</v>
      </c>
      <c r="C33" s="309"/>
      <c r="D33" s="592">
        <f>HLOOKUP('Team Points Checker'!F4,'Points - Teams W2'!$E$4:$BE$55,50,FALSE)</f>
        <v>2973</v>
      </c>
      <c r="E33" s="301"/>
      <c r="F33" s="301"/>
      <c r="G33" s="301"/>
      <c r="H33" s="582" t="s">
        <v>62</v>
      </c>
      <c r="I33" s="587">
        <f>SUM(I8:I29)</f>
        <v>69.5</v>
      </c>
      <c r="J33" s="589">
        <f>SUM(J8:J29)</f>
        <v>286</v>
      </c>
      <c r="K33" s="589">
        <f>L33-D33</f>
        <v>2347</v>
      </c>
      <c r="L33" s="583">
        <f>HLOOKUP('Team Points Checker'!F4,'Points - Teams W2'!$E$4:$BE$55,52,FALSE)</f>
        <v>5320</v>
      </c>
    </row>
    <row r="34" spans="1:12" ht="15.75" thickBot="1" x14ac:dyDescent="0.3">
      <c r="A34" s="300"/>
      <c r="B34" s="594"/>
      <c r="C34" s="309"/>
      <c r="D34" s="593"/>
      <c r="E34" s="301"/>
      <c r="F34" s="301"/>
      <c r="G34" s="301"/>
      <c r="H34" s="582"/>
      <c r="I34" s="588"/>
      <c r="J34" s="590"/>
      <c r="K34" s="590"/>
      <c r="L34" s="584"/>
    </row>
    <row r="35" spans="1:12" ht="15.75" thickBot="1" x14ac:dyDescent="0.3">
      <c r="A35" s="302"/>
      <c r="B35" s="310"/>
      <c r="C35" s="311"/>
      <c r="D35" s="313"/>
      <c r="E35" s="303"/>
      <c r="F35" s="303"/>
      <c r="G35" s="303"/>
      <c r="H35" s="17"/>
      <c r="I35" s="17"/>
      <c r="J35" s="17"/>
      <c r="K35" s="17"/>
      <c r="L35" s="41"/>
    </row>
  </sheetData>
  <mergeCells count="161">
    <mergeCell ref="H33:H34"/>
    <mergeCell ref="L33:L34"/>
    <mergeCell ref="A28:A29"/>
    <mergeCell ref="E28:E29"/>
    <mergeCell ref="F28:F29"/>
    <mergeCell ref="G28:G29"/>
    <mergeCell ref="H28:H29"/>
    <mergeCell ref="L28:L29"/>
    <mergeCell ref="I28:I29"/>
    <mergeCell ref="J28:J29"/>
    <mergeCell ref="I33:I34"/>
    <mergeCell ref="J33:J34"/>
    <mergeCell ref="L31:L32"/>
    <mergeCell ref="H31:J32"/>
    <mergeCell ref="B28:B29"/>
    <mergeCell ref="D28:D29"/>
    <mergeCell ref="D33:D34"/>
    <mergeCell ref="B33:B34"/>
    <mergeCell ref="K33:K34"/>
    <mergeCell ref="K28:K29"/>
    <mergeCell ref="C28:C29"/>
    <mergeCell ref="B31:C32"/>
    <mergeCell ref="J26:J27"/>
    <mergeCell ref="A24:A25"/>
    <mergeCell ref="E24:E25"/>
    <mergeCell ref="F24:F25"/>
    <mergeCell ref="G24:G25"/>
    <mergeCell ref="H24:H25"/>
    <mergeCell ref="L24:L25"/>
    <mergeCell ref="I24:I25"/>
    <mergeCell ref="J24:J25"/>
    <mergeCell ref="A26:A27"/>
    <mergeCell ref="E26:E27"/>
    <mergeCell ref="F26:F27"/>
    <mergeCell ref="G26:G27"/>
    <mergeCell ref="H26:H27"/>
    <mergeCell ref="L26:L27"/>
    <mergeCell ref="I26:I27"/>
    <mergeCell ref="B24:B25"/>
    <mergeCell ref="B26:B27"/>
    <mergeCell ref="D24:D25"/>
    <mergeCell ref="D26:D27"/>
    <mergeCell ref="K24:K25"/>
    <mergeCell ref="K26:K27"/>
    <mergeCell ref="C24:C25"/>
    <mergeCell ref="C26:C27"/>
    <mergeCell ref="A22:A23"/>
    <mergeCell ref="E22:E23"/>
    <mergeCell ref="F22:F23"/>
    <mergeCell ref="G22:G23"/>
    <mergeCell ref="H22:H23"/>
    <mergeCell ref="L22:L23"/>
    <mergeCell ref="I22:I23"/>
    <mergeCell ref="J22:J23"/>
    <mergeCell ref="A20:A21"/>
    <mergeCell ref="E20:E21"/>
    <mergeCell ref="F20:F21"/>
    <mergeCell ref="G20:G21"/>
    <mergeCell ref="H20:H21"/>
    <mergeCell ref="L20:L21"/>
    <mergeCell ref="I20:I21"/>
    <mergeCell ref="J20:J21"/>
    <mergeCell ref="B20:B21"/>
    <mergeCell ref="B22:B23"/>
    <mergeCell ref="D20:D21"/>
    <mergeCell ref="D22:D23"/>
    <mergeCell ref="K20:K21"/>
    <mergeCell ref="K22:K23"/>
    <mergeCell ref="C20:C21"/>
    <mergeCell ref="C22:C23"/>
    <mergeCell ref="A18:A19"/>
    <mergeCell ref="E18:E19"/>
    <mergeCell ref="F18:F19"/>
    <mergeCell ref="G18:G19"/>
    <mergeCell ref="H18:H19"/>
    <mergeCell ref="L18:L19"/>
    <mergeCell ref="I18:I19"/>
    <mergeCell ref="J18:J19"/>
    <mergeCell ref="A16:A17"/>
    <mergeCell ref="E16:E17"/>
    <mergeCell ref="F16:F17"/>
    <mergeCell ref="G16:G17"/>
    <mergeCell ref="H16:H17"/>
    <mergeCell ref="L16:L17"/>
    <mergeCell ref="I16:I17"/>
    <mergeCell ref="J16:J17"/>
    <mergeCell ref="B16:B17"/>
    <mergeCell ref="B18:B19"/>
    <mergeCell ref="D16:D17"/>
    <mergeCell ref="D18:D19"/>
    <mergeCell ref="K16:K17"/>
    <mergeCell ref="K18:K19"/>
    <mergeCell ref="C16:C17"/>
    <mergeCell ref="C18:C19"/>
    <mergeCell ref="A14:A15"/>
    <mergeCell ref="E14:E15"/>
    <mergeCell ref="F14:F15"/>
    <mergeCell ref="G14:G15"/>
    <mergeCell ref="H14:H15"/>
    <mergeCell ref="L14:L15"/>
    <mergeCell ref="I14:I15"/>
    <mergeCell ref="A12:A13"/>
    <mergeCell ref="E12:E13"/>
    <mergeCell ref="F12:F13"/>
    <mergeCell ref="G12:G13"/>
    <mergeCell ref="H12:H13"/>
    <mergeCell ref="L12:L13"/>
    <mergeCell ref="I12:I13"/>
    <mergeCell ref="J12:J13"/>
    <mergeCell ref="J14:J15"/>
    <mergeCell ref="B12:B13"/>
    <mergeCell ref="B14:B15"/>
    <mergeCell ref="D12:D13"/>
    <mergeCell ref="D14:D15"/>
    <mergeCell ref="K12:K13"/>
    <mergeCell ref="K14:K15"/>
    <mergeCell ref="C12:C13"/>
    <mergeCell ref="C14:C15"/>
    <mergeCell ref="L10:L11"/>
    <mergeCell ref="I10:I11"/>
    <mergeCell ref="A8:A9"/>
    <mergeCell ref="E8:E9"/>
    <mergeCell ref="F8:F9"/>
    <mergeCell ref="G8:G9"/>
    <mergeCell ref="H8:H9"/>
    <mergeCell ref="L8:L9"/>
    <mergeCell ref="I8:I9"/>
    <mergeCell ref="J8:J9"/>
    <mergeCell ref="J10:J11"/>
    <mergeCell ref="B8:B9"/>
    <mergeCell ref="B10:B11"/>
    <mergeCell ref="D8:D9"/>
    <mergeCell ref="D10:D11"/>
    <mergeCell ref="K8:K9"/>
    <mergeCell ref="K10:K11"/>
    <mergeCell ref="C8:C9"/>
    <mergeCell ref="C10:C11"/>
    <mergeCell ref="D31:D32"/>
    <mergeCell ref="K31:K32"/>
    <mergeCell ref="B5:D5"/>
    <mergeCell ref="A1:L1"/>
    <mergeCell ref="F4:L4"/>
    <mergeCell ref="F5:L5"/>
    <mergeCell ref="A6:A7"/>
    <mergeCell ref="E6:E7"/>
    <mergeCell ref="F6:F7"/>
    <mergeCell ref="G6:G7"/>
    <mergeCell ref="H6:H7"/>
    <mergeCell ref="L6:L7"/>
    <mergeCell ref="I6:I7"/>
    <mergeCell ref="J6:J7"/>
    <mergeCell ref="A2:L2"/>
    <mergeCell ref="K6:K7"/>
    <mergeCell ref="B6:B7"/>
    <mergeCell ref="D6:D7"/>
    <mergeCell ref="C6:C7"/>
    <mergeCell ref="A10:A11"/>
    <mergeCell ref="E10:E11"/>
    <mergeCell ref="F10:F11"/>
    <mergeCell ref="G10:G11"/>
    <mergeCell ref="H10:H11"/>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Data!$A$3:$A$16</xm:f>
          </x14:formula1>
          <xm:sqref>E8:E13 B8:B13</xm:sqref>
        </x14:dataValidation>
        <x14:dataValidation type="list" allowBlank="1" showInputMessage="1" showErrorMessage="1">
          <x14:formula1>
            <xm:f>Data!$A$49:$A$55</xm:f>
          </x14:formula1>
          <xm:sqref>E14 B14</xm:sqref>
        </x14:dataValidation>
        <x14:dataValidation type="list" allowBlank="1" showInputMessage="1" showErrorMessage="1">
          <x14:formula1>
            <xm:f>Data!$A$31:$A$47</xm:f>
          </x14:formula1>
          <xm:sqref>E16:E21 B16:B21</xm:sqref>
        </x14:dataValidation>
        <x14:dataValidation type="list" allowBlank="1" showInputMessage="1" showErrorMessage="1">
          <x14:formula1>
            <xm:f>Data!$L$3:$L$55</xm:f>
          </x14:formula1>
          <xm:sqref>F4:L4</xm:sqref>
        </x14:dataValidation>
        <x14:dataValidation type="list" allowBlank="1" showInputMessage="1" showErrorMessage="1">
          <x14:formula1>
            <xm:f>Data!$O$3:$O$24</xm:f>
          </x14:formula1>
          <xm:sqref>J6:J7</xm:sqref>
        </x14:dataValidation>
        <x14:dataValidation type="list" allowBlank="1" showInputMessage="1" showErrorMessage="1">
          <x14:formula1>
            <xm:f>Data!$J$2:$J$4</xm:f>
          </x14:formula1>
          <xm:sqref>H8:H30 C8:C29</xm:sqref>
        </x14:dataValidation>
        <x14:dataValidation type="list" allowBlank="1" showInputMessage="1" showErrorMessage="1">
          <x14:formula1>
            <xm:f>Data!$A$19:$A$29</xm:f>
          </x14:formula1>
          <xm:sqref>E24:E31 B24:B29</xm:sqref>
        </x14:dataValidation>
        <x14:dataValidation type="list" allowBlank="1" showInputMessage="1" showErrorMessage="1">
          <x14:formula1>
            <xm:f>Data!$A$3:$A$55</xm:f>
          </x14:formula1>
          <xm:sqref>E22:E23 B22:B23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Q69"/>
  <sheetViews>
    <sheetView zoomScale="85" zoomScaleNormal="85" workbookViewId="0">
      <pane xSplit="4" ySplit="5" topLeftCell="E27" activePane="bottomRight" state="frozen"/>
      <selection activeCell="L35" sqref="L35"/>
      <selection pane="topRight" activeCell="L35" sqref="L35"/>
      <selection pane="bottomLeft" activeCell="L35" sqref="L35"/>
      <selection pane="bottomRight" activeCell="AG4" sqref="AG4"/>
    </sheetView>
  </sheetViews>
  <sheetFormatPr defaultRowHeight="15" x14ac:dyDescent="0.25"/>
  <cols>
    <col min="1" max="1" width="21.28515625" customWidth="1"/>
    <col min="3" max="3" width="13.85546875" bestFit="1" customWidth="1"/>
    <col min="4" max="4" width="8.140625" customWidth="1"/>
    <col min="5" max="5" width="10.7109375" customWidth="1"/>
    <col min="6" max="58" width="10.85546875" customWidth="1"/>
    <col min="60" max="60" width="18.28515625" bestFit="1" customWidth="1"/>
    <col min="64" max="64" width="18.28515625" bestFit="1" customWidth="1"/>
    <col min="67" max="67" width="18.28515625" bestFit="1" customWidth="1"/>
  </cols>
  <sheetData>
    <row r="1" spans="1:69" x14ac:dyDescent="0.25">
      <c r="A1" s="83" t="s">
        <v>180</v>
      </c>
      <c r="K1" s="14"/>
      <c r="N1" s="14"/>
      <c r="W1" s="14"/>
      <c r="AE1" s="14"/>
      <c r="AK1" s="14"/>
      <c r="AO1" s="14"/>
      <c r="AQ1" s="14"/>
      <c r="AR1" s="14"/>
      <c r="AY1" s="14"/>
    </row>
    <row r="2" spans="1:69" x14ac:dyDescent="0.25">
      <c r="A2" s="83" t="s">
        <v>226</v>
      </c>
    </row>
    <row r="3" spans="1:69" x14ac:dyDescent="0.25">
      <c r="E3" s="513" t="s">
        <v>227</v>
      </c>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513"/>
      <c r="AK3" s="513"/>
      <c r="AL3" s="513"/>
      <c r="AM3" s="513"/>
      <c r="AN3" s="513"/>
      <c r="AO3" s="513"/>
      <c r="AP3" s="513"/>
      <c r="AQ3" s="513"/>
      <c r="AR3" s="513"/>
      <c r="AS3" s="513"/>
      <c r="AT3" s="513"/>
      <c r="AU3" s="513"/>
      <c r="AV3" s="513"/>
      <c r="AW3" s="513"/>
      <c r="AX3" s="513"/>
      <c r="AY3" s="513"/>
      <c r="AZ3" s="513"/>
      <c r="BA3" s="136"/>
      <c r="BB3" s="136"/>
      <c r="BC3" s="136"/>
      <c r="BD3" s="136"/>
      <c r="BE3" s="149"/>
      <c r="BF3" s="136"/>
    </row>
    <row r="4" spans="1:69" ht="30" customHeight="1" x14ac:dyDescent="0.25">
      <c r="A4" s="96" t="s">
        <v>57</v>
      </c>
      <c r="B4" s="96" t="s">
        <v>77</v>
      </c>
      <c r="C4" s="96" t="s">
        <v>103</v>
      </c>
      <c r="D4" s="96" t="s">
        <v>106</v>
      </c>
      <c r="E4" s="96" t="s">
        <v>15</v>
      </c>
      <c r="F4" s="96" t="s">
        <v>83</v>
      </c>
      <c r="G4" s="96" t="s">
        <v>230</v>
      </c>
      <c r="H4" s="96" t="s">
        <v>228</v>
      </c>
      <c r="I4" s="96" t="s">
        <v>84</v>
      </c>
      <c r="J4" s="96" t="s">
        <v>25</v>
      </c>
      <c r="K4" s="96" t="s">
        <v>229</v>
      </c>
      <c r="L4" s="96" t="s">
        <v>7</v>
      </c>
      <c r="M4" s="96" t="s">
        <v>14</v>
      </c>
      <c r="N4" s="96" t="s">
        <v>39</v>
      </c>
      <c r="O4" s="96" t="s">
        <v>4</v>
      </c>
      <c r="P4" s="96" t="s">
        <v>81</v>
      </c>
      <c r="Q4" s="96" t="s">
        <v>6</v>
      </c>
      <c r="R4" s="96" t="s">
        <v>242</v>
      </c>
      <c r="S4" s="96" t="s">
        <v>243</v>
      </c>
      <c r="T4" s="99" t="s">
        <v>244</v>
      </c>
      <c r="U4" s="96" t="s">
        <v>30</v>
      </c>
      <c r="V4" s="96" t="s">
        <v>245</v>
      </c>
      <c r="W4" s="96" t="s">
        <v>82</v>
      </c>
      <c r="X4" s="96" t="s">
        <v>10</v>
      </c>
      <c r="Y4" s="96" t="s">
        <v>246</v>
      </c>
      <c r="Z4" s="96" t="s">
        <v>31</v>
      </c>
      <c r="AA4" s="96" t="s">
        <v>247</v>
      </c>
      <c r="AB4" s="96" t="s">
        <v>85</v>
      </c>
      <c r="AC4" s="96" t="s">
        <v>26</v>
      </c>
      <c r="AD4" s="96" t="s">
        <v>281</v>
      </c>
      <c r="AE4" s="96" t="s">
        <v>19</v>
      </c>
      <c r="AF4" s="96" t="s">
        <v>8</v>
      </c>
      <c r="AG4" s="96" t="s">
        <v>11</v>
      </c>
      <c r="AH4" s="96" t="s">
        <v>250</v>
      </c>
      <c r="AI4" s="96" t="s">
        <v>32</v>
      </c>
      <c r="AJ4" s="96" t="s">
        <v>110</v>
      </c>
      <c r="AK4" s="96" t="s">
        <v>251</v>
      </c>
      <c r="AL4" s="96" t="s">
        <v>12</v>
      </c>
      <c r="AM4" s="96" t="s">
        <v>18</v>
      </c>
      <c r="AN4" s="96" t="s">
        <v>252</v>
      </c>
      <c r="AO4" s="96" t="s">
        <v>253</v>
      </c>
      <c r="AP4" s="96" t="s">
        <v>36</v>
      </c>
      <c r="AQ4" s="96" t="s">
        <v>254</v>
      </c>
      <c r="AR4" s="96" t="s">
        <v>23</v>
      </c>
      <c r="AS4" s="96" t="s">
        <v>255</v>
      </c>
      <c r="AT4" s="96" t="s">
        <v>24</v>
      </c>
      <c r="AU4" s="96" t="s">
        <v>46</v>
      </c>
      <c r="AV4" s="96" t="s">
        <v>13</v>
      </c>
      <c r="AW4" s="96" t="s">
        <v>256</v>
      </c>
      <c r="AX4" s="96" t="s">
        <v>3</v>
      </c>
      <c r="AY4" s="96" t="s">
        <v>28</v>
      </c>
      <c r="AZ4" s="96" t="s">
        <v>322</v>
      </c>
      <c r="BA4" s="136" t="s">
        <v>330</v>
      </c>
      <c r="BB4" s="136" t="s">
        <v>331</v>
      </c>
      <c r="BC4" s="136" t="s">
        <v>332</v>
      </c>
      <c r="BD4" s="136" t="s">
        <v>333</v>
      </c>
      <c r="BE4" s="149" t="s">
        <v>348</v>
      </c>
      <c r="BF4" s="136"/>
      <c r="BG4" s="96"/>
    </row>
    <row r="5" spans="1:69" ht="30" customHeight="1" x14ac:dyDescent="0.25">
      <c r="A5" s="100"/>
      <c r="B5" s="100"/>
      <c r="C5" s="101"/>
      <c r="D5" s="100"/>
      <c r="E5" s="96" t="s">
        <v>294</v>
      </c>
      <c r="F5" s="96" t="s">
        <v>265</v>
      </c>
      <c r="G5" s="96" t="s">
        <v>266</v>
      </c>
      <c r="H5" s="96" t="s">
        <v>267</v>
      </c>
      <c r="I5" s="96" t="s">
        <v>268</v>
      </c>
      <c r="J5" s="96" t="s">
        <v>269</v>
      </c>
      <c r="K5" s="96" t="s">
        <v>270</v>
      </c>
      <c r="L5" s="96" t="s">
        <v>285</v>
      </c>
      <c r="M5" s="96" t="s">
        <v>286</v>
      </c>
      <c r="N5" s="96" t="s">
        <v>315</v>
      </c>
      <c r="O5" s="96" t="s">
        <v>311</v>
      </c>
      <c r="P5" s="96" t="s">
        <v>307</v>
      </c>
      <c r="Q5" s="96" t="s">
        <v>323</v>
      </c>
      <c r="R5" s="96" t="s">
        <v>295</v>
      </c>
      <c r="S5" s="96" t="s">
        <v>296</v>
      </c>
      <c r="T5" s="96" t="s">
        <v>345</v>
      </c>
      <c r="U5" s="102" t="s">
        <v>272</v>
      </c>
      <c r="V5" s="96" t="s">
        <v>314</v>
      </c>
      <c r="W5" s="96" t="s">
        <v>347</v>
      </c>
      <c r="X5" s="96" t="s">
        <v>297</v>
      </c>
      <c r="Y5" s="96" t="s">
        <v>264</v>
      </c>
      <c r="Z5" s="96" t="s">
        <v>284</v>
      </c>
      <c r="AA5" s="96" t="s">
        <v>283</v>
      </c>
      <c r="AB5" s="96" t="s">
        <v>282</v>
      </c>
      <c r="AC5" s="96" t="s">
        <v>312</v>
      </c>
      <c r="AD5" s="96" t="s">
        <v>298</v>
      </c>
      <c r="AE5" s="96" t="s">
        <v>299</v>
      </c>
      <c r="AF5" s="96" t="s">
        <v>346</v>
      </c>
      <c r="AG5" s="96" t="s">
        <v>308</v>
      </c>
      <c r="AH5" s="96" t="s">
        <v>276</v>
      </c>
      <c r="AI5" s="96" t="s">
        <v>275</v>
      </c>
      <c r="AJ5" s="96" t="s">
        <v>305</v>
      </c>
      <c r="AK5" s="96" t="s">
        <v>273</v>
      </c>
      <c r="AL5" s="96" t="s">
        <v>303</v>
      </c>
      <c r="AM5" s="96" t="s">
        <v>288</v>
      </c>
      <c r="AN5" s="96" t="s">
        <v>287</v>
      </c>
      <c r="AO5" s="96" t="s">
        <v>289</v>
      </c>
      <c r="AP5" s="96" t="s">
        <v>290</v>
      </c>
      <c r="AQ5" s="96" t="s">
        <v>291</v>
      </c>
      <c r="AR5" s="96" t="s">
        <v>313</v>
      </c>
      <c r="AS5" s="96" t="s">
        <v>293</v>
      </c>
      <c r="AT5" s="96" t="s">
        <v>292</v>
      </c>
      <c r="AU5" s="102" t="s">
        <v>274</v>
      </c>
      <c r="AV5" s="96" t="s">
        <v>319</v>
      </c>
      <c r="AW5" s="96" t="s">
        <v>301</v>
      </c>
      <c r="AX5" s="96" t="s">
        <v>306</v>
      </c>
      <c r="AY5" s="96" t="s">
        <v>304</v>
      </c>
      <c r="AZ5" s="96" t="s">
        <v>321</v>
      </c>
      <c r="BA5" s="136" t="s">
        <v>334</v>
      </c>
      <c r="BB5" s="136" t="s">
        <v>335</v>
      </c>
      <c r="BC5" s="136" t="s">
        <v>337</v>
      </c>
      <c r="BD5" s="136" t="s">
        <v>336</v>
      </c>
      <c r="BE5" s="149" t="s">
        <v>349</v>
      </c>
      <c r="BF5" s="136"/>
      <c r="BH5" s="136" t="s">
        <v>73</v>
      </c>
      <c r="BL5" t="s">
        <v>181</v>
      </c>
      <c r="BO5" t="s">
        <v>182</v>
      </c>
    </row>
    <row r="6" spans="1:69" x14ac:dyDescent="0.25">
      <c r="A6" t="s">
        <v>2</v>
      </c>
      <c r="B6" s="16">
        <v>1</v>
      </c>
      <c r="C6" t="s">
        <v>104</v>
      </c>
      <c r="D6" s="15">
        <v>8.5</v>
      </c>
      <c r="E6" s="97">
        <f>SUMIFS('Points - Player Total'!$AA$8:$AA$59,'Points - Player Total'!$A$8:$A$59,'Points - Teams W1'!$A6,'Teams - Window 1'!E$6:E$57,1)</f>
        <v>0</v>
      </c>
      <c r="F6" s="97">
        <f>SUMIFS('Points - Player Total'!$AA$8:$AA$59,'Points - Player Total'!$A$8:$A$59,'Points - Teams W1'!$A6,'Teams - Window 1'!F$6:F$57,1)</f>
        <v>173</v>
      </c>
      <c r="G6" s="97">
        <f>SUMIFS('Points - Player Total'!$AA$8:$AA$59,'Points - Player Total'!$A$8:$A$59,'Points - Teams W1'!$A6,'Teams - Window 1'!G$6:G$57,1)</f>
        <v>173</v>
      </c>
      <c r="H6" s="97">
        <f>SUMIFS('Points - Player Total'!$AA$8:$AA$59,'Points - Player Total'!$A$8:$A$59,'Points - Teams W1'!$A6,'Teams - Window 1'!H$6:H$57,1)</f>
        <v>0</v>
      </c>
      <c r="I6" s="97">
        <f>SUMIFS('Points - Player Total'!$AA$8:$AA$59,'Points - Player Total'!$A$8:$A$59,'Points - Teams W1'!$A6,'Teams - Window 1'!I$6:I$57,1)</f>
        <v>173</v>
      </c>
      <c r="J6" s="97">
        <f>SUMIFS('Points - Player Total'!$AA$8:$AA$59,'Points - Player Total'!$A$8:$A$59,'Points - Teams W1'!$A6,'Teams - Window 1'!J$6:J$57,1)</f>
        <v>0</v>
      </c>
      <c r="K6" s="97">
        <f>SUMIFS('Points - Player Total'!$AA$8:$AA$59,'Points - Player Total'!$A$8:$A$59,'Points - Teams W1'!$A6,'Teams - Window 1'!K$6:K$57,1)</f>
        <v>0</v>
      </c>
      <c r="L6" s="97">
        <f>SUMIFS('Points - Player Total'!$AA$8:$AA$59,'Points - Player Total'!$A$8:$A$59,'Points - Teams W1'!$A6,'Teams - Window 1'!L$6:L$57,1)</f>
        <v>173</v>
      </c>
      <c r="M6" s="97">
        <f>SUMIFS('Points - Player Total'!$AA$8:$AA$59,'Points - Player Total'!$A$8:$A$59,'Points - Teams W1'!$A6,'Teams - Window 1'!M$6:M$57,1)</f>
        <v>0</v>
      </c>
      <c r="N6" s="97">
        <f>SUMIFS('Points - Player Total'!$AA$8:$AA$59,'Points - Player Total'!$A$8:$A$59,'Points - Teams W1'!$A6,'Teams - Window 1'!N$6:N$57,1)</f>
        <v>173</v>
      </c>
      <c r="O6" s="97">
        <f>SUMIFS('Points - Player Total'!$AA$8:$AA$59,'Points - Player Total'!$A$8:$A$59,'Points - Teams W1'!$A6,'Teams - Window 1'!O$6:O$57,1)</f>
        <v>173</v>
      </c>
      <c r="P6" s="97">
        <f>SUMIFS('Points - Player Total'!$AA$8:$AA$59,'Points - Player Total'!$A$8:$A$59,'Points - Teams W1'!$A6,'Teams - Window 1'!P$6:P$57,1)</f>
        <v>173</v>
      </c>
      <c r="Q6" s="97">
        <f>SUMIFS('Points - Player Total'!$AA$8:$AA$59,'Points - Player Total'!$A$8:$A$59,'Points - Teams W1'!$A6,'Teams - Window 1'!Q$6:Q$57,1)</f>
        <v>0</v>
      </c>
      <c r="R6" s="97">
        <f>SUMIFS('Points - Player Total'!$AA$8:$AA$59,'Points - Player Total'!$A$8:$A$59,'Points - Teams W1'!$A6,'Teams - Window 1'!R$6:R$57,1)</f>
        <v>0</v>
      </c>
      <c r="S6" s="97">
        <f>SUMIFS('Points - Player Total'!$AA$8:$AA$59,'Points - Player Total'!$A$8:$A$59,'Points - Teams W1'!$A6,'Teams - Window 1'!S$6:S$57,1)</f>
        <v>0</v>
      </c>
      <c r="T6" s="97">
        <f>SUMIFS('Points - Player Total'!$AA$8:$AA$59,'Points - Player Total'!$A$8:$A$59,'Points - Teams W1'!$A6,'Teams - Window 1'!T$6:T$57,1)</f>
        <v>173</v>
      </c>
      <c r="U6" s="97">
        <f>SUMIFS('Points - Player Total'!$AA$8:$AA$59,'Points - Player Total'!$A$8:$A$59,'Points - Teams W1'!$A6,'Teams - Window 1'!U$6:U$57,1)</f>
        <v>0</v>
      </c>
      <c r="V6" s="97">
        <f>SUMIFS('Points - Player Total'!$AA$8:$AA$59,'Points - Player Total'!$A$8:$A$59,'Points - Teams W1'!$A6,'Teams - Window 1'!V$6:V$57,1)</f>
        <v>0</v>
      </c>
      <c r="W6" s="97">
        <f>SUMIFS('Points - Player Total'!$AA$8:$AA$59,'Points - Player Total'!$A$8:$A$59,'Points - Teams W1'!$A6,'Teams - Window 1'!W$6:W$57,1)</f>
        <v>0</v>
      </c>
      <c r="X6" s="97">
        <f>SUMIFS('Points - Player Total'!$AA$8:$AA$59,'Points - Player Total'!$A$8:$A$59,'Points - Teams W1'!$A6,'Teams - Window 1'!X$6:X$57,1)</f>
        <v>0</v>
      </c>
      <c r="Y6" s="97">
        <f>SUMIFS('Points - Player Total'!$AA$8:$AA$59,'Points - Player Total'!$A$8:$A$59,'Points - Teams W1'!$A6,'Teams - Window 1'!Y$6:Y$57,1)</f>
        <v>173</v>
      </c>
      <c r="Z6" s="97">
        <f>SUMIFS('Points - Player Total'!$AA$8:$AA$59,'Points - Player Total'!$A$8:$A$59,'Points - Teams W1'!$A6,'Teams - Window 1'!Z$6:Z$57,1)</f>
        <v>0</v>
      </c>
      <c r="AA6" s="97">
        <f>SUMIFS('Points - Player Total'!$AA$8:$AA$59,'Points - Player Total'!$A$8:$A$59,'Points - Teams W1'!$A6,'Teams - Window 1'!AA$6:AA$57,1)</f>
        <v>173</v>
      </c>
      <c r="AB6" s="97">
        <f>SUMIFS('Points - Player Total'!$AA$8:$AA$59,'Points - Player Total'!$A$8:$A$59,'Points - Teams W1'!$A6,'Teams - Window 1'!AB$6:AB$57,1)</f>
        <v>0</v>
      </c>
      <c r="AC6" s="97">
        <f>SUMIFS('Points - Player Total'!$AA$8:$AA$59,'Points - Player Total'!$A$8:$A$59,'Points - Teams W1'!$A6,'Teams - Window 1'!AC$6:AC$57,1)</f>
        <v>173</v>
      </c>
      <c r="AD6" s="97">
        <f>SUMIFS('Points - Player Total'!$AA$8:$AA$59,'Points - Player Total'!$A$8:$A$59,'Points - Teams W1'!$A6,'Teams - Window 1'!AD$6:AD$57,1)</f>
        <v>173</v>
      </c>
      <c r="AE6" s="97">
        <f>SUMIFS('Points - Player Total'!$AA$8:$AA$59,'Points - Player Total'!$A$8:$A$59,'Points - Teams W1'!$A6,'Teams - Window 1'!AE$6:AE$57,1)</f>
        <v>173</v>
      </c>
      <c r="AF6" s="97">
        <f>SUMIFS('Points - Player Total'!$AA$8:$AA$59,'Points - Player Total'!$A$8:$A$59,'Points - Teams W1'!$A6,'Teams - Window 1'!AF$6:AF$57,1)</f>
        <v>173</v>
      </c>
      <c r="AG6" s="97">
        <f>SUMIFS('Points - Player Total'!$AA$8:$AA$59,'Points - Player Total'!$A$8:$A$59,'Points - Teams W1'!$A6,'Teams - Window 1'!AG$6:AG$57,1)</f>
        <v>173</v>
      </c>
      <c r="AH6" s="97">
        <f>SUMIFS('Points - Player Total'!$AA$8:$AA$59,'Points - Player Total'!$A$8:$A$59,'Points - Teams W1'!$A6,'Teams - Window 1'!AH$6:AH$57,1)</f>
        <v>173</v>
      </c>
      <c r="AI6" s="97">
        <f>SUMIFS('Points - Player Total'!$AA$8:$AA$59,'Points - Player Total'!$A$8:$A$59,'Points - Teams W1'!$A6,'Teams - Window 1'!AI$6:AI$57,1)</f>
        <v>0</v>
      </c>
      <c r="AJ6" s="97">
        <f>SUMIFS('Points - Player Total'!$AA$8:$AA$59,'Points - Player Total'!$A$8:$A$59,'Points - Teams W1'!$A6,'Teams - Window 1'!AJ$6:AJ$57,1)</f>
        <v>0</v>
      </c>
      <c r="AK6" s="97">
        <f>SUMIFS('Points - Player Total'!$AA$8:$AA$59,'Points - Player Total'!$A$8:$A$59,'Points - Teams W1'!$A6,'Teams - Window 1'!AK$6:AK$57,1)</f>
        <v>0</v>
      </c>
      <c r="AL6" s="97">
        <f>SUMIFS('Points - Player Total'!$AA$8:$AA$59,'Points - Player Total'!$A$8:$A$59,'Points - Teams W1'!$A6,'Teams - Window 1'!AL$6:AL$57,1)</f>
        <v>0</v>
      </c>
      <c r="AM6" s="97">
        <f>SUMIFS('Points - Player Total'!$AA$8:$AA$59,'Points - Player Total'!$A$8:$A$59,'Points - Teams W1'!$A6,'Teams - Window 1'!AM$6:AM$57,1)</f>
        <v>173</v>
      </c>
      <c r="AN6" s="97">
        <f>SUMIFS('Points - Player Total'!$AA$8:$AA$59,'Points - Player Total'!$A$8:$A$59,'Points - Teams W1'!$A6,'Teams - Window 1'!AN$6:AN$57,1)</f>
        <v>0</v>
      </c>
      <c r="AO6" s="97">
        <f>SUMIFS('Points - Player Total'!$AA$8:$AA$59,'Points - Player Total'!$A$8:$A$59,'Points - Teams W1'!$A6,'Teams - Window 1'!AO$6:AO$57,1)</f>
        <v>173</v>
      </c>
      <c r="AP6" s="97">
        <f>SUMIFS('Points - Player Total'!$AA$8:$AA$59,'Points - Player Total'!$A$8:$A$59,'Points - Teams W1'!$A6,'Teams - Window 1'!AP$6:AP$57,1)</f>
        <v>173</v>
      </c>
      <c r="AQ6" s="97">
        <f>SUMIFS('Points - Player Total'!$AA$8:$AA$59,'Points - Player Total'!$A$8:$A$59,'Points - Teams W1'!$A6,'Teams - Window 1'!AQ$6:AQ$57,1)</f>
        <v>0</v>
      </c>
      <c r="AR6" s="97">
        <f>SUMIFS('Points - Player Total'!$AA$8:$AA$59,'Points - Player Total'!$A$8:$A$59,'Points - Teams W1'!$A6,'Teams - Window 1'!AR$6:AR$57,1)</f>
        <v>173</v>
      </c>
      <c r="AS6" s="97">
        <f>SUMIFS('Points - Player Total'!$AA$8:$AA$59,'Points - Player Total'!$A$8:$A$59,'Points - Teams W1'!$A6,'Teams - Window 1'!AS$6:AS$57,1)</f>
        <v>173</v>
      </c>
      <c r="AT6" s="97">
        <f>SUMIFS('Points - Player Total'!$AA$8:$AA$59,'Points - Player Total'!$A$8:$A$59,'Points - Teams W1'!$A6,'Teams - Window 1'!AT$6:AT$57,1)</f>
        <v>173</v>
      </c>
      <c r="AU6" s="97">
        <f>SUMIFS('Points - Player Total'!$AA$8:$AA$59,'Points - Player Total'!$A$8:$A$59,'Points - Teams W1'!$A6,'Teams - Window 1'!AU$6:AU$57,1)</f>
        <v>173</v>
      </c>
      <c r="AV6" s="97">
        <f>SUMIFS('Points - Player Total'!$AA$8:$AA$59,'Points - Player Total'!$A$8:$A$59,'Points - Teams W1'!$A6,'Teams - Window 1'!AV$6:AV$57,1)</f>
        <v>0</v>
      </c>
      <c r="AW6" s="97">
        <f>SUMIFS('Points - Player Total'!$AA$8:$AA$59,'Points - Player Total'!$A$8:$A$59,'Points - Teams W1'!$A6,'Teams - Window 1'!AW$6:AW$57,1)</f>
        <v>173</v>
      </c>
      <c r="AX6" s="97">
        <f>SUMIFS('Points - Player Total'!$AA$8:$AA$59,'Points - Player Total'!$A$8:$A$59,'Points - Teams W1'!$A6,'Teams - Window 1'!AX$6:AX$57,1)</f>
        <v>173</v>
      </c>
      <c r="AY6" s="97">
        <f>SUMIFS('Points - Player Total'!$AA$8:$AA$59,'Points - Player Total'!$A$8:$A$59,'Points - Teams W1'!$A6,'Teams - Window 1'!AY$6:AY$57,1)</f>
        <v>173</v>
      </c>
      <c r="AZ6" s="97">
        <f>SUMIFS('Points - Player Total'!$AA$8:$AA$59,'Points - Player Total'!$A$8:$A$59,'Points - Teams W1'!$A6,'Teams - Window 1'!AZ$6:AZ$57,1)</f>
        <v>173</v>
      </c>
      <c r="BA6" s="97">
        <f>SUMIFS('Points - Player Total'!$AA$8:$AA$59,'Points - Player Total'!$A$8:$A$59,'Points - Teams W1'!$A6,'Teams - Window 1'!BA$6:BA$57,1)</f>
        <v>0</v>
      </c>
      <c r="BB6" s="97">
        <f>SUMIFS('Points - Player Total'!$AA$8:$AA$59,'Points - Player Total'!$A$8:$A$59,'Points - Teams W1'!$A6,'Teams - Window 1'!BB$6:BB$57,1)</f>
        <v>173</v>
      </c>
      <c r="BC6" s="97">
        <f>SUMIFS('Points - Player Total'!$AA$8:$AA$59,'Points - Player Total'!$A$8:$A$59,'Points - Teams W1'!$A6,'Teams - Window 1'!BC$6:BC$57,1)</f>
        <v>173</v>
      </c>
      <c r="BD6" s="97">
        <f>SUMIFS('Points - Player Total'!$AA$8:$AA$59,'Points - Player Total'!$A$8:$A$59,'Points - Teams W1'!$A6,'Teams - Window 1'!BD$6:BD$57,1)</f>
        <v>0</v>
      </c>
      <c r="BE6" s="97">
        <f>SUMIFS('Points - Player Total'!$AA$8:$AA$59,'Points - Player Total'!$A$8:$A$59,'Points - Teams W1'!$A6,'Teams - Window 1'!BE$6:BE$57,1)</f>
        <v>173</v>
      </c>
      <c r="BF6" s="97"/>
      <c r="BG6" s="86">
        <v>1</v>
      </c>
      <c r="BH6" t="s">
        <v>31</v>
      </c>
      <c r="BI6">
        <v>1255</v>
      </c>
      <c r="BJ6">
        <f>BI6-BI6</f>
        <v>0</v>
      </c>
      <c r="BK6">
        <v>1</v>
      </c>
      <c r="BL6" t="s">
        <v>26</v>
      </c>
      <c r="BM6">
        <v>724</v>
      </c>
      <c r="BN6">
        <v>1</v>
      </c>
      <c r="BO6" t="s">
        <v>31</v>
      </c>
      <c r="BP6">
        <v>726</v>
      </c>
      <c r="BQ6">
        <v>1</v>
      </c>
    </row>
    <row r="7" spans="1:69" x14ac:dyDescent="0.25">
      <c r="A7" t="s">
        <v>6</v>
      </c>
      <c r="B7" s="16" t="s">
        <v>78</v>
      </c>
      <c r="C7" t="s">
        <v>104</v>
      </c>
      <c r="D7" s="15">
        <v>7</v>
      </c>
      <c r="E7" s="97">
        <f>SUMIFS('Points - Player Total'!$AA$8:$AA$59,'Points - Player Total'!$A$8:$A$59,'Points - Teams W1'!$A7,'Teams - Window 1'!E$6:E$57,1)</f>
        <v>0</v>
      </c>
      <c r="F7" s="97">
        <f>SUMIFS('Points - Player Total'!$AA$8:$AA$59,'Points - Player Total'!$A$8:$A$59,'Points - Teams W1'!$A7,'Teams - Window 1'!F$6:F$57,1)</f>
        <v>0</v>
      </c>
      <c r="G7" s="97">
        <f>SUMIFS('Points - Player Total'!$AA$8:$AA$59,'Points - Player Total'!$A$8:$A$59,'Points - Teams W1'!$A7,'Teams - Window 1'!G$6:G$57,1)</f>
        <v>77</v>
      </c>
      <c r="H7" s="97">
        <f>SUMIFS('Points - Player Total'!$AA$8:$AA$59,'Points - Player Total'!$A$8:$A$59,'Points - Teams W1'!$A7,'Teams - Window 1'!H$6:H$57,1)</f>
        <v>0</v>
      </c>
      <c r="I7" s="97">
        <f>SUMIFS('Points - Player Total'!$AA$8:$AA$59,'Points - Player Total'!$A$8:$A$59,'Points - Teams W1'!$A7,'Teams - Window 1'!I$6:I$57,1)</f>
        <v>0</v>
      </c>
      <c r="J7" s="97">
        <f>SUMIFS('Points - Player Total'!$AA$8:$AA$59,'Points - Player Total'!$A$8:$A$59,'Points - Teams W1'!$A7,'Teams - Window 1'!J$6:J$57,1)</f>
        <v>0</v>
      </c>
      <c r="K7" s="97">
        <f>SUMIFS('Points - Player Total'!$AA$8:$AA$59,'Points - Player Total'!$A$8:$A$59,'Points - Teams W1'!$A7,'Teams - Window 1'!K$6:K$57,1)</f>
        <v>0</v>
      </c>
      <c r="L7" s="97">
        <f>SUMIFS('Points - Player Total'!$AA$8:$AA$59,'Points - Player Total'!$A$8:$A$59,'Points - Teams W1'!$A7,'Teams - Window 1'!L$6:L$57,1)</f>
        <v>0</v>
      </c>
      <c r="M7" s="97">
        <f>SUMIFS('Points - Player Total'!$AA$8:$AA$59,'Points - Player Total'!$A$8:$A$59,'Points - Teams W1'!$A7,'Teams - Window 1'!M$6:M$57,1)</f>
        <v>0</v>
      </c>
      <c r="N7" s="97">
        <f>SUMIFS('Points - Player Total'!$AA$8:$AA$59,'Points - Player Total'!$A$8:$A$59,'Points - Teams W1'!$A7,'Teams - Window 1'!N$6:N$57,1)</f>
        <v>0</v>
      </c>
      <c r="O7" s="97">
        <f>SUMIFS('Points - Player Total'!$AA$8:$AA$59,'Points - Player Total'!$A$8:$A$59,'Points - Teams W1'!$A7,'Teams - Window 1'!O$6:O$57,1)</f>
        <v>0</v>
      </c>
      <c r="P7" s="97">
        <f>SUMIFS('Points - Player Total'!$AA$8:$AA$59,'Points - Player Total'!$A$8:$A$59,'Points - Teams W1'!$A7,'Teams - Window 1'!P$6:P$57,1)</f>
        <v>0</v>
      </c>
      <c r="Q7" s="97">
        <f>SUMIFS('Points - Player Total'!$AA$8:$AA$59,'Points - Player Total'!$A$8:$A$59,'Points - Teams W1'!$A7,'Teams - Window 1'!Q$6:Q$57,1)</f>
        <v>0</v>
      </c>
      <c r="R7" s="97">
        <f>SUMIFS('Points - Player Total'!$AA$8:$AA$59,'Points - Player Total'!$A$8:$A$59,'Points - Teams W1'!$A7,'Teams - Window 1'!R$6:R$57,1)</f>
        <v>0</v>
      </c>
      <c r="S7" s="97">
        <f>SUMIFS('Points - Player Total'!$AA$8:$AA$59,'Points - Player Total'!$A$8:$A$59,'Points - Teams W1'!$A7,'Teams - Window 1'!S$6:S$57,1)</f>
        <v>0</v>
      </c>
      <c r="T7" s="97">
        <f>SUMIFS('Points - Player Total'!$AA$8:$AA$59,'Points - Player Total'!$A$8:$A$59,'Points - Teams W1'!$A7,'Teams - Window 1'!T$6:T$57,1)</f>
        <v>0</v>
      </c>
      <c r="U7" s="97">
        <f>SUMIFS('Points - Player Total'!$AA$8:$AA$59,'Points - Player Total'!$A$8:$A$59,'Points - Teams W1'!$A7,'Teams - Window 1'!U$6:U$57,1)</f>
        <v>0</v>
      </c>
      <c r="V7" s="97">
        <f>SUMIFS('Points - Player Total'!$AA$8:$AA$59,'Points - Player Total'!$A$8:$A$59,'Points - Teams W1'!$A7,'Teams - Window 1'!V$6:V$57,1)</f>
        <v>77</v>
      </c>
      <c r="W7" s="97">
        <f>SUMIFS('Points - Player Total'!$AA$8:$AA$59,'Points - Player Total'!$A$8:$A$59,'Points - Teams W1'!$A7,'Teams - Window 1'!W$6:W$57,1)</f>
        <v>0</v>
      </c>
      <c r="X7" s="97">
        <f>SUMIFS('Points - Player Total'!$AA$8:$AA$59,'Points - Player Total'!$A$8:$A$59,'Points - Teams W1'!$A7,'Teams - Window 1'!X$6:X$57,1)</f>
        <v>0</v>
      </c>
      <c r="Y7" s="97">
        <f>SUMIFS('Points - Player Total'!$AA$8:$AA$59,'Points - Player Total'!$A$8:$A$59,'Points - Teams W1'!$A7,'Teams - Window 1'!Y$6:Y$57,1)</f>
        <v>0</v>
      </c>
      <c r="Z7" s="97">
        <f>SUMIFS('Points - Player Total'!$AA$8:$AA$59,'Points - Player Total'!$A$8:$A$59,'Points - Teams W1'!$A7,'Teams - Window 1'!Z$6:Z$57,1)</f>
        <v>0</v>
      </c>
      <c r="AA7" s="97">
        <f>SUMIFS('Points - Player Total'!$AA$8:$AA$59,'Points - Player Total'!$A$8:$A$59,'Points - Teams W1'!$A7,'Teams - Window 1'!AA$6:AA$57,1)</f>
        <v>0</v>
      </c>
      <c r="AB7" s="97">
        <f>SUMIFS('Points - Player Total'!$AA$8:$AA$59,'Points - Player Total'!$A$8:$A$59,'Points - Teams W1'!$A7,'Teams - Window 1'!AB$6:AB$57,1)</f>
        <v>0</v>
      </c>
      <c r="AC7" s="97">
        <f>SUMIFS('Points - Player Total'!$AA$8:$AA$59,'Points - Player Total'!$A$8:$A$59,'Points - Teams W1'!$A7,'Teams - Window 1'!AC$6:AC$57,1)</f>
        <v>0</v>
      </c>
      <c r="AD7" s="97">
        <f>SUMIFS('Points - Player Total'!$AA$8:$AA$59,'Points - Player Total'!$A$8:$A$59,'Points - Teams W1'!$A7,'Teams - Window 1'!AD$6:AD$57,1)</f>
        <v>0</v>
      </c>
      <c r="AE7" s="97">
        <f>SUMIFS('Points - Player Total'!$AA$8:$AA$59,'Points - Player Total'!$A$8:$A$59,'Points - Teams W1'!$A7,'Teams - Window 1'!AE$6:AE$57,1)</f>
        <v>0</v>
      </c>
      <c r="AF7" s="97">
        <f>SUMIFS('Points - Player Total'!$AA$8:$AA$59,'Points - Player Total'!$A$8:$A$59,'Points - Teams W1'!$A7,'Teams - Window 1'!AF$6:AF$57,1)</f>
        <v>77</v>
      </c>
      <c r="AG7" s="97">
        <f>SUMIFS('Points - Player Total'!$AA$8:$AA$59,'Points - Player Total'!$A$8:$A$59,'Points - Teams W1'!$A7,'Teams - Window 1'!AG$6:AG$57,1)</f>
        <v>0</v>
      </c>
      <c r="AH7" s="97">
        <f>SUMIFS('Points - Player Total'!$AA$8:$AA$59,'Points - Player Total'!$A$8:$A$59,'Points - Teams W1'!$A7,'Teams - Window 1'!AH$6:AH$57,1)</f>
        <v>0</v>
      </c>
      <c r="AI7" s="97">
        <f>SUMIFS('Points - Player Total'!$AA$8:$AA$59,'Points - Player Total'!$A$8:$A$59,'Points - Teams W1'!$A7,'Teams - Window 1'!AI$6:AI$57,1)</f>
        <v>0</v>
      </c>
      <c r="AJ7" s="97">
        <f>SUMIFS('Points - Player Total'!$AA$8:$AA$59,'Points - Player Total'!$A$8:$A$59,'Points - Teams W1'!$A7,'Teams - Window 1'!AJ$6:AJ$57,1)</f>
        <v>0</v>
      </c>
      <c r="AK7" s="97">
        <f>SUMIFS('Points - Player Total'!$AA$8:$AA$59,'Points - Player Total'!$A$8:$A$59,'Points - Teams W1'!$A7,'Teams - Window 1'!AK$6:AK$57,1)</f>
        <v>77</v>
      </c>
      <c r="AL7" s="97">
        <f>SUMIFS('Points - Player Total'!$AA$8:$AA$59,'Points - Player Total'!$A$8:$A$59,'Points - Teams W1'!$A7,'Teams - Window 1'!AL$6:AL$57,1)</f>
        <v>77</v>
      </c>
      <c r="AM7" s="97">
        <f>SUMIFS('Points - Player Total'!$AA$8:$AA$59,'Points - Player Total'!$A$8:$A$59,'Points - Teams W1'!$A7,'Teams - Window 1'!AM$6:AM$57,1)</f>
        <v>0</v>
      </c>
      <c r="AN7" s="97">
        <f>SUMIFS('Points - Player Total'!$AA$8:$AA$59,'Points - Player Total'!$A$8:$A$59,'Points - Teams W1'!$A7,'Teams - Window 1'!AN$6:AN$57,1)</f>
        <v>0</v>
      </c>
      <c r="AO7" s="97">
        <f>SUMIFS('Points - Player Total'!$AA$8:$AA$59,'Points - Player Total'!$A$8:$A$59,'Points - Teams W1'!$A7,'Teams - Window 1'!AO$6:AO$57,1)</f>
        <v>0</v>
      </c>
      <c r="AP7" s="97">
        <f>SUMIFS('Points - Player Total'!$AA$8:$AA$59,'Points - Player Total'!$A$8:$A$59,'Points - Teams W1'!$A7,'Teams - Window 1'!AP$6:AP$57,1)</f>
        <v>0</v>
      </c>
      <c r="AQ7" s="97">
        <f>SUMIFS('Points - Player Total'!$AA$8:$AA$59,'Points - Player Total'!$A$8:$A$59,'Points - Teams W1'!$A7,'Teams - Window 1'!AQ$6:AQ$57,1)</f>
        <v>0</v>
      </c>
      <c r="AR7" s="97">
        <f>SUMIFS('Points - Player Total'!$AA$8:$AA$59,'Points - Player Total'!$A$8:$A$59,'Points - Teams W1'!$A7,'Teams - Window 1'!AR$6:AR$57,1)</f>
        <v>0</v>
      </c>
      <c r="AS7" s="97">
        <f>SUMIFS('Points - Player Total'!$AA$8:$AA$59,'Points - Player Total'!$A$8:$A$59,'Points - Teams W1'!$A7,'Teams - Window 1'!AS$6:AS$57,1)</f>
        <v>0</v>
      </c>
      <c r="AT7" s="97">
        <f>SUMIFS('Points - Player Total'!$AA$8:$AA$59,'Points - Player Total'!$A$8:$A$59,'Points - Teams W1'!$A7,'Teams - Window 1'!AT$6:AT$57,1)</f>
        <v>0</v>
      </c>
      <c r="AU7" s="97">
        <f>SUMIFS('Points - Player Total'!$AA$8:$AA$59,'Points - Player Total'!$A$8:$A$59,'Points - Teams W1'!$A7,'Teams - Window 1'!AU$6:AU$57,1)</f>
        <v>0</v>
      </c>
      <c r="AV7" s="97">
        <f>SUMIFS('Points - Player Total'!$AA$8:$AA$59,'Points - Player Total'!$A$8:$A$59,'Points - Teams W1'!$A7,'Teams - Window 1'!AV$6:AV$57,1)</f>
        <v>0</v>
      </c>
      <c r="AW7" s="97">
        <f>SUMIFS('Points - Player Total'!$AA$8:$AA$59,'Points - Player Total'!$A$8:$A$59,'Points - Teams W1'!$A7,'Teams - Window 1'!AW$6:AW$57,1)</f>
        <v>0</v>
      </c>
      <c r="AX7" s="97">
        <f>SUMIFS('Points - Player Total'!$AA$8:$AA$59,'Points - Player Total'!$A$8:$A$59,'Points - Teams W1'!$A7,'Teams - Window 1'!AX$6:AX$57,1)</f>
        <v>0</v>
      </c>
      <c r="AY7" s="97">
        <f>SUMIFS('Points - Player Total'!$AA$8:$AA$59,'Points - Player Total'!$A$8:$A$59,'Points - Teams W1'!$A7,'Teams - Window 1'!AY$6:AY$57,1)</f>
        <v>77</v>
      </c>
      <c r="AZ7" s="97">
        <f>SUMIFS('Points - Player Total'!$AA$8:$AA$59,'Points - Player Total'!$A$8:$A$59,'Points - Teams W1'!$A7,'Teams - Window 1'!AZ$6:AZ$57,1)</f>
        <v>0</v>
      </c>
      <c r="BA7" s="97">
        <f>SUMIFS('Points - Player Total'!$AA$8:$AA$59,'Points - Player Total'!$A$8:$A$59,'Points - Teams W1'!$A7,'Teams - Window 1'!BA$6:BA$57,1)</f>
        <v>77</v>
      </c>
      <c r="BB7" s="97">
        <f>SUMIFS('Points - Player Total'!$AA$8:$AA$59,'Points - Player Total'!$A$8:$A$59,'Points - Teams W1'!$A7,'Teams - Window 1'!BB$6:BB$57,1)</f>
        <v>0</v>
      </c>
      <c r="BC7" s="97">
        <f>SUMIFS('Points - Player Total'!$AA$8:$AA$59,'Points - Player Total'!$A$8:$A$59,'Points - Teams W1'!$A7,'Teams - Window 1'!BC$6:BC$57,1)</f>
        <v>0</v>
      </c>
      <c r="BD7" s="97">
        <f>SUMIFS('Points - Player Total'!$AA$8:$AA$59,'Points - Player Total'!$A$8:$A$59,'Points - Teams W1'!$A7,'Teams - Window 1'!BD$6:BD$57,1)</f>
        <v>0</v>
      </c>
      <c r="BE7" s="97">
        <f>SUMIFS('Points - Player Total'!$AA$8:$AA$59,'Points - Player Total'!$A$8:$A$59,'Points - Teams W1'!$A7,'Teams - Window 1'!BE$6:BE$57,1)</f>
        <v>0</v>
      </c>
      <c r="BF7" s="97"/>
      <c r="BG7" s="86">
        <v>2</v>
      </c>
      <c r="BH7" t="s">
        <v>15</v>
      </c>
      <c r="BI7">
        <v>1157</v>
      </c>
      <c r="BJ7">
        <f>$BI$6-BI7</f>
        <v>98</v>
      </c>
      <c r="BK7">
        <v>2</v>
      </c>
      <c r="BL7" t="s">
        <v>15</v>
      </c>
      <c r="BM7">
        <v>661</v>
      </c>
      <c r="BN7">
        <v>2</v>
      </c>
      <c r="BO7" t="s">
        <v>85</v>
      </c>
      <c r="BP7">
        <v>651</v>
      </c>
      <c r="BQ7">
        <v>2</v>
      </c>
    </row>
    <row r="8" spans="1:69" x14ac:dyDescent="0.25">
      <c r="A8" t="s">
        <v>12</v>
      </c>
      <c r="B8" s="16" t="s">
        <v>78</v>
      </c>
      <c r="C8" t="s">
        <v>104</v>
      </c>
      <c r="D8" s="15">
        <v>7</v>
      </c>
      <c r="E8" s="97">
        <f>SUMIFS('Points - Player Total'!$AA$8:$AA$59,'Points - Player Total'!$A$8:$A$59,'Points - Teams W1'!$A8,'Teams - Window 1'!E$6:E$57,1)</f>
        <v>340</v>
      </c>
      <c r="F8" s="97">
        <f>SUMIFS('Points - Player Total'!$AA$8:$AA$59,'Points - Player Total'!$A$8:$A$59,'Points - Teams W1'!$A8,'Teams - Window 1'!F$6:F$57,1)</f>
        <v>0</v>
      </c>
      <c r="G8" s="97">
        <f>SUMIFS('Points - Player Total'!$AA$8:$AA$59,'Points - Player Total'!$A$8:$A$59,'Points - Teams W1'!$A8,'Teams - Window 1'!G$6:G$57,1)</f>
        <v>0</v>
      </c>
      <c r="H8" s="97">
        <f>SUMIFS('Points - Player Total'!$AA$8:$AA$59,'Points - Player Total'!$A$8:$A$59,'Points - Teams W1'!$A8,'Teams - Window 1'!H$6:H$57,1)</f>
        <v>0</v>
      </c>
      <c r="I8" s="97">
        <f>SUMIFS('Points - Player Total'!$AA$8:$AA$59,'Points - Player Total'!$A$8:$A$59,'Points - Teams W1'!$A8,'Teams - Window 1'!I$6:I$57,1)</f>
        <v>0</v>
      </c>
      <c r="J8" s="97">
        <f>SUMIFS('Points - Player Total'!$AA$8:$AA$59,'Points - Player Total'!$A$8:$A$59,'Points - Teams W1'!$A8,'Teams - Window 1'!J$6:J$57,1)</f>
        <v>340</v>
      </c>
      <c r="K8" s="97">
        <f>SUMIFS('Points - Player Total'!$AA$8:$AA$59,'Points - Player Total'!$A$8:$A$59,'Points - Teams W1'!$A8,'Teams - Window 1'!K$6:K$57,1)</f>
        <v>0</v>
      </c>
      <c r="L8" s="97">
        <f>SUMIFS('Points - Player Total'!$AA$8:$AA$59,'Points - Player Total'!$A$8:$A$59,'Points - Teams W1'!$A8,'Teams - Window 1'!L$6:L$57,1)</f>
        <v>0</v>
      </c>
      <c r="M8" s="97">
        <f>SUMIFS('Points - Player Total'!$AA$8:$AA$59,'Points - Player Total'!$A$8:$A$59,'Points - Teams W1'!$A8,'Teams - Window 1'!M$6:M$57,1)</f>
        <v>0</v>
      </c>
      <c r="N8" s="97">
        <f>SUMIFS('Points - Player Total'!$AA$8:$AA$59,'Points - Player Total'!$A$8:$A$59,'Points - Teams W1'!$A8,'Teams - Window 1'!N$6:N$57,1)</f>
        <v>0</v>
      </c>
      <c r="O8" s="97">
        <f>SUMIFS('Points - Player Total'!$AA$8:$AA$59,'Points - Player Total'!$A$8:$A$59,'Points - Teams W1'!$A8,'Teams - Window 1'!O$6:O$57,1)</f>
        <v>340</v>
      </c>
      <c r="P8" s="97">
        <f>SUMIFS('Points - Player Total'!$AA$8:$AA$59,'Points - Player Total'!$A$8:$A$59,'Points - Teams W1'!$A8,'Teams - Window 1'!P$6:P$57,1)</f>
        <v>0</v>
      </c>
      <c r="Q8" s="97">
        <f>SUMIFS('Points - Player Total'!$AA$8:$AA$59,'Points - Player Total'!$A$8:$A$59,'Points - Teams W1'!$A8,'Teams - Window 1'!Q$6:Q$57,1)</f>
        <v>340</v>
      </c>
      <c r="R8" s="97">
        <f>SUMIFS('Points - Player Total'!$AA$8:$AA$59,'Points - Player Total'!$A$8:$A$59,'Points - Teams W1'!$A8,'Teams - Window 1'!R$6:R$57,1)</f>
        <v>0</v>
      </c>
      <c r="S8" s="97">
        <f>SUMIFS('Points - Player Total'!$AA$8:$AA$59,'Points - Player Total'!$A$8:$A$59,'Points - Teams W1'!$A8,'Teams - Window 1'!S$6:S$57,1)</f>
        <v>0</v>
      </c>
      <c r="T8" s="97">
        <f>SUMIFS('Points - Player Total'!$AA$8:$AA$59,'Points - Player Total'!$A$8:$A$59,'Points - Teams W1'!$A8,'Teams - Window 1'!T$6:T$57,1)</f>
        <v>0</v>
      </c>
      <c r="U8" s="97">
        <f>SUMIFS('Points - Player Total'!$AA$8:$AA$59,'Points - Player Total'!$A$8:$A$59,'Points - Teams W1'!$A8,'Teams - Window 1'!U$6:U$57,1)</f>
        <v>0</v>
      </c>
      <c r="V8" s="97">
        <f>SUMIFS('Points - Player Total'!$AA$8:$AA$59,'Points - Player Total'!$A$8:$A$59,'Points - Teams W1'!$A8,'Teams - Window 1'!V$6:V$57,1)</f>
        <v>0</v>
      </c>
      <c r="W8" s="97">
        <f>SUMIFS('Points - Player Total'!$AA$8:$AA$59,'Points - Player Total'!$A$8:$A$59,'Points - Teams W1'!$A8,'Teams - Window 1'!W$6:W$57,1)</f>
        <v>0</v>
      </c>
      <c r="X8" s="97">
        <f>SUMIFS('Points - Player Total'!$AA$8:$AA$59,'Points - Player Total'!$A$8:$A$59,'Points - Teams W1'!$A8,'Teams - Window 1'!X$6:X$57,1)</f>
        <v>0</v>
      </c>
      <c r="Y8" s="97">
        <f>SUMIFS('Points - Player Total'!$AA$8:$AA$59,'Points - Player Total'!$A$8:$A$59,'Points - Teams W1'!$A8,'Teams - Window 1'!Y$6:Y$57,1)</f>
        <v>0</v>
      </c>
      <c r="Z8" s="97">
        <f>SUMIFS('Points - Player Total'!$AA$8:$AA$59,'Points - Player Total'!$A$8:$A$59,'Points - Teams W1'!$A8,'Teams - Window 1'!Z$6:Z$57,1)</f>
        <v>0</v>
      </c>
      <c r="AA8" s="97">
        <f>SUMIFS('Points - Player Total'!$AA$8:$AA$59,'Points - Player Total'!$A$8:$A$59,'Points - Teams W1'!$A8,'Teams - Window 1'!AA$6:AA$57,1)</f>
        <v>0</v>
      </c>
      <c r="AB8" s="97">
        <f>SUMIFS('Points - Player Total'!$AA$8:$AA$59,'Points - Player Total'!$A$8:$A$59,'Points - Teams W1'!$A8,'Teams - Window 1'!AB$6:AB$57,1)</f>
        <v>0</v>
      </c>
      <c r="AC8" s="97">
        <f>SUMIFS('Points - Player Total'!$AA$8:$AA$59,'Points - Player Total'!$A$8:$A$59,'Points - Teams W1'!$A8,'Teams - Window 1'!AC$6:AC$57,1)</f>
        <v>0</v>
      </c>
      <c r="AD8" s="97">
        <f>SUMIFS('Points - Player Total'!$AA$8:$AA$59,'Points - Player Total'!$A$8:$A$59,'Points - Teams W1'!$A8,'Teams - Window 1'!AD$6:AD$57,1)</f>
        <v>0</v>
      </c>
      <c r="AE8" s="97">
        <f>SUMIFS('Points - Player Total'!$AA$8:$AA$59,'Points - Player Total'!$A$8:$A$59,'Points - Teams W1'!$A8,'Teams - Window 1'!AE$6:AE$57,1)</f>
        <v>0</v>
      </c>
      <c r="AF8" s="97">
        <f>SUMIFS('Points - Player Total'!$AA$8:$AA$59,'Points - Player Total'!$A$8:$A$59,'Points - Teams W1'!$A8,'Teams - Window 1'!AF$6:AF$57,1)</f>
        <v>0</v>
      </c>
      <c r="AG8" s="97">
        <f>SUMIFS('Points - Player Total'!$AA$8:$AA$59,'Points - Player Total'!$A$8:$A$59,'Points - Teams W1'!$A8,'Teams - Window 1'!AG$6:AG$57,1)</f>
        <v>0</v>
      </c>
      <c r="AH8" s="97">
        <f>SUMIFS('Points - Player Total'!$AA$8:$AA$59,'Points - Player Total'!$A$8:$A$59,'Points - Teams W1'!$A8,'Teams - Window 1'!AH$6:AH$57,1)</f>
        <v>0</v>
      </c>
      <c r="AI8" s="97">
        <f>SUMIFS('Points - Player Total'!$AA$8:$AA$59,'Points - Player Total'!$A$8:$A$59,'Points - Teams W1'!$A8,'Teams - Window 1'!AI$6:AI$57,1)</f>
        <v>0</v>
      </c>
      <c r="AJ8" s="97">
        <f>SUMIFS('Points - Player Total'!$AA$8:$AA$59,'Points - Player Total'!$A$8:$A$59,'Points - Teams W1'!$A8,'Teams - Window 1'!AJ$6:AJ$57,1)</f>
        <v>340</v>
      </c>
      <c r="AK8" s="97">
        <f>SUMIFS('Points - Player Total'!$AA$8:$AA$59,'Points - Player Total'!$A$8:$A$59,'Points - Teams W1'!$A8,'Teams - Window 1'!AK$6:AK$57,1)</f>
        <v>0</v>
      </c>
      <c r="AL8" s="97">
        <f>SUMIFS('Points - Player Total'!$AA$8:$AA$59,'Points - Player Total'!$A$8:$A$59,'Points - Teams W1'!$A8,'Teams - Window 1'!AL$6:AL$57,1)</f>
        <v>340</v>
      </c>
      <c r="AM8" s="97">
        <f>SUMIFS('Points - Player Total'!$AA$8:$AA$59,'Points - Player Total'!$A$8:$A$59,'Points - Teams W1'!$A8,'Teams - Window 1'!AM$6:AM$57,1)</f>
        <v>0</v>
      </c>
      <c r="AN8" s="97">
        <f>SUMIFS('Points - Player Total'!$AA$8:$AA$59,'Points - Player Total'!$A$8:$A$59,'Points - Teams W1'!$A8,'Teams - Window 1'!AN$6:AN$57,1)</f>
        <v>340</v>
      </c>
      <c r="AO8" s="97">
        <f>SUMIFS('Points - Player Total'!$AA$8:$AA$59,'Points - Player Total'!$A$8:$A$59,'Points - Teams W1'!$A8,'Teams - Window 1'!AO$6:AO$57,1)</f>
        <v>0</v>
      </c>
      <c r="AP8" s="97">
        <f>SUMIFS('Points - Player Total'!$AA$8:$AA$59,'Points - Player Total'!$A$8:$A$59,'Points - Teams W1'!$A8,'Teams - Window 1'!AP$6:AP$57,1)</f>
        <v>0</v>
      </c>
      <c r="AQ8" s="97">
        <f>SUMIFS('Points - Player Total'!$AA$8:$AA$59,'Points - Player Total'!$A$8:$A$59,'Points - Teams W1'!$A8,'Teams - Window 1'!AQ$6:AQ$57,1)</f>
        <v>0</v>
      </c>
      <c r="AR8" s="97">
        <f>SUMIFS('Points - Player Total'!$AA$8:$AA$59,'Points - Player Total'!$A$8:$A$59,'Points - Teams W1'!$A8,'Teams - Window 1'!AR$6:AR$57,1)</f>
        <v>0</v>
      </c>
      <c r="AS8" s="97">
        <f>SUMIFS('Points - Player Total'!$AA$8:$AA$59,'Points - Player Total'!$A$8:$A$59,'Points - Teams W1'!$A8,'Teams - Window 1'!AS$6:AS$57,1)</f>
        <v>0</v>
      </c>
      <c r="AT8" s="97">
        <f>SUMIFS('Points - Player Total'!$AA$8:$AA$59,'Points - Player Total'!$A$8:$A$59,'Points - Teams W1'!$A8,'Teams - Window 1'!AT$6:AT$57,1)</f>
        <v>0</v>
      </c>
      <c r="AU8" s="97">
        <f>SUMIFS('Points - Player Total'!$AA$8:$AA$59,'Points - Player Total'!$A$8:$A$59,'Points - Teams W1'!$A8,'Teams - Window 1'!AU$6:AU$57,1)</f>
        <v>0</v>
      </c>
      <c r="AV8" s="97">
        <f>SUMIFS('Points - Player Total'!$AA$8:$AA$59,'Points - Player Total'!$A$8:$A$59,'Points - Teams W1'!$A8,'Teams - Window 1'!AV$6:AV$57,1)</f>
        <v>0</v>
      </c>
      <c r="AW8" s="97">
        <f>SUMIFS('Points - Player Total'!$AA$8:$AA$59,'Points - Player Total'!$A$8:$A$59,'Points - Teams W1'!$A8,'Teams - Window 1'!AW$6:AW$57,1)</f>
        <v>0</v>
      </c>
      <c r="AX8" s="97">
        <f>SUMIFS('Points - Player Total'!$AA$8:$AA$59,'Points - Player Total'!$A$8:$A$59,'Points - Teams W1'!$A8,'Teams - Window 1'!AX$6:AX$57,1)</f>
        <v>0</v>
      </c>
      <c r="AY8" s="97">
        <f>SUMIFS('Points - Player Total'!$AA$8:$AA$59,'Points - Player Total'!$A$8:$A$59,'Points - Teams W1'!$A8,'Teams - Window 1'!AY$6:AY$57,1)</f>
        <v>0</v>
      </c>
      <c r="AZ8" s="97">
        <f>SUMIFS('Points - Player Total'!$AA$8:$AA$59,'Points - Player Total'!$A$8:$A$59,'Points - Teams W1'!$A8,'Teams - Window 1'!AZ$6:AZ$57,1)</f>
        <v>0</v>
      </c>
      <c r="BA8" s="97">
        <f>SUMIFS('Points - Player Total'!$AA$8:$AA$59,'Points - Player Total'!$A$8:$A$59,'Points - Teams W1'!$A8,'Teams - Window 1'!BA$6:BA$57,1)</f>
        <v>0</v>
      </c>
      <c r="BB8" s="97">
        <f>SUMIFS('Points - Player Total'!$AA$8:$AA$59,'Points - Player Total'!$A$8:$A$59,'Points - Teams W1'!$A8,'Teams - Window 1'!BB$6:BB$57,1)</f>
        <v>0</v>
      </c>
      <c r="BC8" s="97">
        <f>SUMIFS('Points - Player Total'!$AA$8:$AA$59,'Points - Player Total'!$A$8:$A$59,'Points - Teams W1'!$A8,'Teams - Window 1'!BC$6:BC$57,1)</f>
        <v>0</v>
      </c>
      <c r="BD8" s="97">
        <f>SUMIFS('Points - Player Total'!$AA$8:$AA$59,'Points - Player Total'!$A$8:$A$59,'Points - Teams W1'!$A8,'Teams - Window 1'!BD$6:BD$57,1)</f>
        <v>0</v>
      </c>
      <c r="BE8" s="97">
        <f>SUMIFS('Points - Player Total'!$AA$8:$AA$59,'Points - Player Total'!$A$8:$A$59,'Points - Teams W1'!$A8,'Teams - Window 1'!BE$6:BE$57,1)</f>
        <v>0</v>
      </c>
      <c r="BF8" s="97"/>
      <c r="BG8" s="86">
        <v>3</v>
      </c>
      <c r="BH8" t="s">
        <v>243</v>
      </c>
      <c r="BI8">
        <v>1077</v>
      </c>
      <c r="BJ8">
        <f t="shared" ref="BJ8:BJ58" si="0">$BI$6-BI8</f>
        <v>178</v>
      </c>
      <c r="BK8">
        <v>3</v>
      </c>
      <c r="BL8" t="s">
        <v>243</v>
      </c>
      <c r="BM8">
        <v>588</v>
      </c>
      <c r="BN8">
        <v>3</v>
      </c>
      <c r="BO8" t="s">
        <v>333</v>
      </c>
      <c r="BP8">
        <v>542</v>
      </c>
      <c r="BQ8">
        <v>3</v>
      </c>
    </row>
    <row r="9" spans="1:69" x14ac:dyDescent="0.25">
      <c r="A9" t="s">
        <v>82</v>
      </c>
      <c r="B9" s="16" t="s">
        <v>79</v>
      </c>
      <c r="C9" t="s">
        <v>104</v>
      </c>
      <c r="D9" s="15">
        <v>6.5</v>
      </c>
      <c r="E9" s="97">
        <f>SUMIFS('Points - Player Total'!$AA$8:$AA$59,'Points - Player Total'!$A$8:$A$59,'Points - Teams W1'!$A9,'Teams - Window 1'!E$6:E$57,1)</f>
        <v>0</v>
      </c>
      <c r="F9" s="97">
        <f>SUMIFS('Points - Player Total'!$AA$8:$AA$59,'Points - Player Total'!$A$8:$A$59,'Points - Teams W1'!$A9,'Teams - Window 1'!F$6:F$57,1)</f>
        <v>0</v>
      </c>
      <c r="G9" s="97">
        <f>SUMIFS('Points - Player Total'!$AA$8:$AA$59,'Points - Player Total'!$A$8:$A$59,'Points - Teams W1'!$A9,'Teams - Window 1'!G$6:G$57,1)</f>
        <v>0</v>
      </c>
      <c r="H9" s="97">
        <f>SUMIFS('Points - Player Total'!$AA$8:$AA$59,'Points - Player Total'!$A$8:$A$59,'Points - Teams W1'!$A9,'Teams - Window 1'!H$6:H$57,1)</f>
        <v>0</v>
      </c>
      <c r="I9" s="97">
        <f>SUMIFS('Points - Player Total'!$AA$8:$AA$59,'Points - Player Total'!$A$8:$A$59,'Points - Teams W1'!$A9,'Teams - Window 1'!I$6:I$57,1)</f>
        <v>0</v>
      </c>
      <c r="J9" s="97">
        <f>SUMIFS('Points - Player Total'!$AA$8:$AA$59,'Points - Player Total'!$A$8:$A$59,'Points - Teams W1'!$A9,'Teams - Window 1'!J$6:J$57,1)</f>
        <v>182</v>
      </c>
      <c r="K9" s="97">
        <f>SUMIFS('Points - Player Total'!$AA$8:$AA$59,'Points - Player Total'!$A$8:$A$59,'Points - Teams W1'!$A9,'Teams - Window 1'!K$6:K$57,1)</f>
        <v>0</v>
      </c>
      <c r="L9" s="97">
        <f>SUMIFS('Points - Player Total'!$AA$8:$AA$59,'Points - Player Total'!$A$8:$A$59,'Points - Teams W1'!$A9,'Teams - Window 1'!L$6:L$57,1)</f>
        <v>0</v>
      </c>
      <c r="M9" s="97">
        <f>SUMIFS('Points - Player Total'!$AA$8:$AA$59,'Points - Player Total'!$A$8:$A$59,'Points - Teams W1'!$A9,'Teams - Window 1'!M$6:M$57,1)</f>
        <v>0</v>
      </c>
      <c r="N9" s="97">
        <f>SUMIFS('Points - Player Total'!$AA$8:$AA$59,'Points - Player Total'!$A$8:$A$59,'Points - Teams W1'!$A9,'Teams - Window 1'!N$6:N$57,1)</f>
        <v>0</v>
      </c>
      <c r="O9" s="97">
        <f>SUMIFS('Points - Player Total'!$AA$8:$AA$59,'Points - Player Total'!$A$8:$A$59,'Points - Teams W1'!$A9,'Teams - Window 1'!O$6:O$57,1)</f>
        <v>182</v>
      </c>
      <c r="P9" s="97">
        <f>SUMIFS('Points - Player Total'!$AA$8:$AA$59,'Points - Player Total'!$A$8:$A$59,'Points - Teams W1'!$A9,'Teams - Window 1'!P$6:P$57,1)</f>
        <v>182</v>
      </c>
      <c r="Q9" s="97">
        <f>SUMIFS('Points - Player Total'!$AA$8:$AA$59,'Points - Player Total'!$A$8:$A$59,'Points - Teams W1'!$A9,'Teams - Window 1'!Q$6:Q$57,1)</f>
        <v>0</v>
      </c>
      <c r="R9" s="97">
        <f>SUMIFS('Points - Player Total'!$AA$8:$AA$59,'Points - Player Total'!$A$8:$A$59,'Points - Teams W1'!$A9,'Teams - Window 1'!R$6:R$57,1)</f>
        <v>0</v>
      </c>
      <c r="S9" s="97">
        <f>SUMIFS('Points - Player Total'!$AA$8:$AA$59,'Points - Player Total'!$A$8:$A$59,'Points - Teams W1'!$A9,'Teams - Window 1'!S$6:S$57,1)</f>
        <v>0</v>
      </c>
      <c r="T9" s="97">
        <f>SUMIFS('Points - Player Total'!$AA$8:$AA$59,'Points - Player Total'!$A$8:$A$59,'Points - Teams W1'!$A9,'Teams - Window 1'!T$6:T$57,1)</f>
        <v>0</v>
      </c>
      <c r="U9" s="97">
        <f>SUMIFS('Points - Player Total'!$AA$8:$AA$59,'Points - Player Total'!$A$8:$A$59,'Points - Teams W1'!$A9,'Teams - Window 1'!U$6:U$57,1)</f>
        <v>0</v>
      </c>
      <c r="V9" s="97">
        <f>SUMIFS('Points - Player Total'!$AA$8:$AA$59,'Points - Player Total'!$A$8:$A$59,'Points - Teams W1'!$A9,'Teams - Window 1'!V$6:V$57,1)</f>
        <v>0</v>
      </c>
      <c r="W9" s="97">
        <f>SUMIFS('Points - Player Total'!$AA$8:$AA$59,'Points - Player Total'!$A$8:$A$59,'Points - Teams W1'!$A9,'Teams - Window 1'!W$6:W$57,1)</f>
        <v>0</v>
      </c>
      <c r="X9" s="97">
        <f>SUMIFS('Points - Player Total'!$AA$8:$AA$59,'Points - Player Total'!$A$8:$A$59,'Points - Teams W1'!$A9,'Teams - Window 1'!X$6:X$57,1)</f>
        <v>0</v>
      </c>
      <c r="Y9" s="97">
        <f>SUMIFS('Points - Player Total'!$AA$8:$AA$59,'Points - Player Total'!$A$8:$A$59,'Points - Teams W1'!$A9,'Teams - Window 1'!Y$6:Y$57,1)</f>
        <v>182</v>
      </c>
      <c r="Z9" s="97">
        <f>SUMIFS('Points - Player Total'!$AA$8:$AA$59,'Points - Player Total'!$A$8:$A$59,'Points - Teams W1'!$A9,'Teams - Window 1'!Z$6:Z$57,1)</f>
        <v>0</v>
      </c>
      <c r="AA9" s="97">
        <f>SUMIFS('Points - Player Total'!$AA$8:$AA$59,'Points - Player Total'!$A$8:$A$59,'Points - Teams W1'!$A9,'Teams - Window 1'!AA$6:AA$57,1)</f>
        <v>0</v>
      </c>
      <c r="AB9" s="97">
        <f>SUMIFS('Points - Player Total'!$AA$8:$AA$59,'Points - Player Total'!$A$8:$A$59,'Points - Teams W1'!$A9,'Teams - Window 1'!AB$6:AB$57,1)</f>
        <v>0</v>
      </c>
      <c r="AC9" s="97">
        <f>SUMIFS('Points - Player Total'!$AA$8:$AA$59,'Points - Player Total'!$A$8:$A$59,'Points - Teams W1'!$A9,'Teams - Window 1'!AC$6:AC$57,1)</f>
        <v>0</v>
      </c>
      <c r="AD9" s="97">
        <f>SUMIFS('Points - Player Total'!$AA$8:$AA$59,'Points - Player Total'!$A$8:$A$59,'Points - Teams W1'!$A9,'Teams - Window 1'!AD$6:AD$57,1)</f>
        <v>182</v>
      </c>
      <c r="AE9" s="97">
        <f>SUMIFS('Points - Player Total'!$AA$8:$AA$59,'Points - Player Total'!$A$8:$A$59,'Points - Teams W1'!$A9,'Teams - Window 1'!AE$6:AE$57,1)</f>
        <v>0</v>
      </c>
      <c r="AF9" s="97">
        <f>SUMIFS('Points - Player Total'!$AA$8:$AA$59,'Points - Player Total'!$A$8:$A$59,'Points - Teams W1'!$A9,'Teams - Window 1'!AF$6:AF$57,1)</f>
        <v>0</v>
      </c>
      <c r="AG9" s="97">
        <f>SUMIFS('Points - Player Total'!$AA$8:$AA$59,'Points - Player Total'!$A$8:$A$59,'Points - Teams W1'!$A9,'Teams - Window 1'!AG$6:AG$57,1)</f>
        <v>0</v>
      </c>
      <c r="AH9" s="97">
        <f>SUMIFS('Points - Player Total'!$AA$8:$AA$59,'Points - Player Total'!$A$8:$A$59,'Points - Teams W1'!$A9,'Teams - Window 1'!AH$6:AH$57,1)</f>
        <v>0</v>
      </c>
      <c r="AI9" s="97">
        <f>SUMIFS('Points - Player Total'!$AA$8:$AA$59,'Points - Player Total'!$A$8:$A$59,'Points - Teams W1'!$A9,'Teams - Window 1'!AI$6:AI$57,1)</f>
        <v>0</v>
      </c>
      <c r="AJ9" s="97">
        <f>SUMIFS('Points - Player Total'!$AA$8:$AA$59,'Points - Player Total'!$A$8:$A$59,'Points - Teams W1'!$A9,'Teams - Window 1'!AJ$6:AJ$57,1)</f>
        <v>182</v>
      </c>
      <c r="AK9" s="97">
        <f>SUMIFS('Points - Player Total'!$AA$8:$AA$59,'Points - Player Total'!$A$8:$A$59,'Points - Teams W1'!$A9,'Teams - Window 1'!AK$6:AK$57,1)</f>
        <v>182</v>
      </c>
      <c r="AL9" s="97">
        <f>SUMIFS('Points - Player Total'!$AA$8:$AA$59,'Points - Player Total'!$A$8:$A$59,'Points - Teams W1'!$A9,'Teams - Window 1'!AL$6:AL$57,1)</f>
        <v>0</v>
      </c>
      <c r="AM9" s="97">
        <f>SUMIFS('Points - Player Total'!$AA$8:$AA$59,'Points - Player Total'!$A$8:$A$59,'Points - Teams W1'!$A9,'Teams - Window 1'!AM$6:AM$57,1)</f>
        <v>0</v>
      </c>
      <c r="AN9" s="97">
        <f>SUMIFS('Points - Player Total'!$AA$8:$AA$59,'Points - Player Total'!$A$8:$A$59,'Points - Teams W1'!$A9,'Teams - Window 1'!AN$6:AN$57,1)</f>
        <v>0</v>
      </c>
      <c r="AO9" s="97">
        <f>SUMIFS('Points - Player Total'!$AA$8:$AA$59,'Points - Player Total'!$A$8:$A$59,'Points - Teams W1'!$A9,'Teams - Window 1'!AO$6:AO$57,1)</f>
        <v>182</v>
      </c>
      <c r="AP9" s="97">
        <f>SUMIFS('Points - Player Total'!$AA$8:$AA$59,'Points - Player Total'!$A$8:$A$59,'Points - Teams W1'!$A9,'Teams - Window 1'!AP$6:AP$57,1)</f>
        <v>0</v>
      </c>
      <c r="AQ9" s="97">
        <f>SUMIFS('Points - Player Total'!$AA$8:$AA$59,'Points - Player Total'!$A$8:$A$59,'Points - Teams W1'!$A9,'Teams - Window 1'!AQ$6:AQ$57,1)</f>
        <v>182</v>
      </c>
      <c r="AR9" s="97">
        <f>SUMIFS('Points - Player Total'!$AA$8:$AA$59,'Points - Player Total'!$A$8:$A$59,'Points - Teams W1'!$A9,'Teams - Window 1'!AR$6:AR$57,1)</f>
        <v>0</v>
      </c>
      <c r="AS9" s="97">
        <f>SUMIFS('Points - Player Total'!$AA$8:$AA$59,'Points - Player Total'!$A$8:$A$59,'Points - Teams W1'!$A9,'Teams - Window 1'!AS$6:AS$57,1)</f>
        <v>182</v>
      </c>
      <c r="AT9" s="97">
        <f>SUMIFS('Points - Player Total'!$AA$8:$AA$59,'Points - Player Total'!$A$8:$A$59,'Points - Teams W1'!$A9,'Teams - Window 1'!AT$6:AT$57,1)</f>
        <v>0</v>
      </c>
      <c r="AU9" s="97">
        <f>SUMIFS('Points - Player Total'!$AA$8:$AA$59,'Points - Player Total'!$A$8:$A$59,'Points - Teams W1'!$A9,'Teams - Window 1'!AU$6:AU$57,1)</f>
        <v>0</v>
      </c>
      <c r="AV9" s="97">
        <f>SUMIFS('Points - Player Total'!$AA$8:$AA$59,'Points - Player Total'!$A$8:$A$59,'Points - Teams W1'!$A9,'Teams - Window 1'!AV$6:AV$57,1)</f>
        <v>0</v>
      </c>
      <c r="AW9" s="97">
        <f>SUMIFS('Points - Player Total'!$AA$8:$AA$59,'Points - Player Total'!$A$8:$A$59,'Points - Teams W1'!$A9,'Teams - Window 1'!AW$6:AW$57,1)</f>
        <v>182</v>
      </c>
      <c r="AX9" s="97">
        <f>SUMIFS('Points - Player Total'!$AA$8:$AA$59,'Points - Player Total'!$A$8:$A$59,'Points - Teams W1'!$A9,'Teams - Window 1'!AX$6:AX$57,1)</f>
        <v>182</v>
      </c>
      <c r="AY9" s="97">
        <f>SUMIFS('Points - Player Total'!$AA$8:$AA$59,'Points - Player Total'!$A$8:$A$59,'Points - Teams W1'!$A9,'Teams - Window 1'!AY$6:AY$57,1)</f>
        <v>0</v>
      </c>
      <c r="AZ9" s="97">
        <f>SUMIFS('Points - Player Total'!$AA$8:$AA$59,'Points - Player Total'!$A$8:$A$59,'Points - Teams W1'!$A9,'Teams - Window 1'!AZ$6:AZ$57,1)</f>
        <v>0</v>
      </c>
      <c r="BA9" s="97">
        <f>SUMIFS('Points - Player Total'!$AA$8:$AA$59,'Points - Player Total'!$A$8:$A$59,'Points - Teams W1'!$A9,'Teams - Window 1'!BA$6:BA$57,1)</f>
        <v>0</v>
      </c>
      <c r="BB9" s="97">
        <f>SUMIFS('Points - Player Total'!$AA$8:$AA$59,'Points - Player Total'!$A$8:$A$59,'Points - Teams W1'!$A9,'Teams - Window 1'!BB$6:BB$57,1)</f>
        <v>0</v>
      </c>
      <c r="BC9" s="97">
        <f>SUMIFS('Points - Player Total'!$AA$8:$AA$59,'Points - Player Total'!$A$8:$A$59,'Points - Teams W1'!$A9,'Teams - Window 1'!BC$6:BC$57,1)</f>
        <v>182</v>
      </c>
      <c r="BD9" s="97">
        <f>SUMIFS('Points - Player Total'!$AA$8:$AA$59,'Points - Player Total'!$A$8:$A$59,'Points - Teams W1'!$A9,'Teams - Window 1'!BD$6:BD$57,1)</f>
        <v>0</v>
      </c>
      <c r="BE9" s="97">
        <f>SUMIFS('Points - Player Total'!$AA$8:$AA$59,'Points - Player Total'!$A$8:$A$59,'Points - Teams W1'!$A9,'Teams - Window 1'!BE$6:BE$57,1)</f>
        <v>0</v>
      </c>
      <c r="BF9" s="97"/>
      <c r="BG9" s="86">
        <v>4</v>
      </c>
      <c r="BH9" t="s">
        <v>24</v>
      </c>
      <c r="BI9">
        <v>998</v>
      </c>
      <c r="BJ9">
        <f>$BI$6-BI9</f>
        <v>257</v>
      </c>
      <c r="BK9">
        <v>4</v>
      </c>
      <c r="BL9" t="s">
        <v>245</v>
      </c>
      <c r="BM9">
        <v>561</v>
      </c>
      <c r="BN9">
        <v>4</v>
      </c>
      <c r="BO9" t="s">
        <v>15</v>
      </c>
      <c r="BP9">
        <v>496</v>
      </c>
      <c r="BQ9">
        <v>4</v>
      </c>
    </row>
    <row r="10" spans="1:69" x14ac:dyDescent="0.25">
      <c r="A10" t="s">
        <v>0</v>
      </c>
      <c r="B10" s="16" t="s">
        <v>78</v>
      </c>
      <c r="C10" t="s">
        <v>104</v>
      </c>
      <c r="D10" s="15">
        <v>5.5</v>
      </c>
      <c r="E10" s="97">
        <f>SUMIFS('Points - Player Total'!$AA$8:$AA$59,'Points - Player Total'!$A$8:$A$59,'Points - Teams W1'!$A10,'Teams - Window 1'!E$6:E$57,1)</f>
        <v>0</v>
      </c>
      <c r="F10" s="97">
        <f>SUMIFS('Points - Player Total'!$AA$8:$AA$59,'Points - Player Total'!$A$8:$A$59,'Points - Teams W1'!$A10,'Teams - Window 1'!F$6:F$57,1)</f>
        <v>0</v>
      </c>
      <c r="G10" s="97">
        <f>SUMIFS('Points - Player Total'!$AA$8:$AA$59,'Points - Player Total'!$A$8:$A$59,'Points - Teams W1'!$A10,'Teams - Window 1'!G$6:G$57,1)</f>
        <v>0</v>
      </c>
      <c r="H10" s="97">
        <f>SUMIFS('Points - Player Total'!$AA$8:$AA$59,'Points - Player Total'!$A$8:$A$59,'Points - Teams W1'!$A10,'Teams - Window 1'!H$6:H$57,1)</f>
        <v>0</v>
      </c>
      <c r="I10" s="97">
        <f>SUMIFS('Points - Player Total'!$AA$8:$AA$59,'Points - Player Total'!$A$8:$A$59,'Points - Teams W1'!$A10,'Teams - Window 1'!I$6:I$57,1)</f>
        <v>0</v>
      </c>
      <c r="J10" s="97">
        <f>SUMIFS('Points - Player Total'!$AA$8:$AA$59,'Points - Player Total'!$A$8:$A$59,'Points - Teams W1'!$A10,'Teams - Window 1'!J$6:J$57,1)</f>
        <v>0</v>
      </c>
      <c r="K10" s="97">
        <f>SUMIFS('Points - Player Total'!$AA$8:$AA$59,'Points - Player Total'!$A$8:$A$59,'Points - Teams W1'!$A10,'Teams - Window 1'!K$6:K$57,1)</f>
        <v>0</v>
      </c>
      <c r="L10" s="97">
        <f>SUMIFS('Points - Player Total'!$AA$8:$AA$59,'Points - Player Total'!$A$8:$A$59,'Points - Teams W1'!$A10,'Teams - Window 1'!L$6:L$57,1)</f>
        <v>66</v>
      </c>
      <c r="M10" s="97">
        <f>SUMIFS('Points - Player Total'!$AA$8:$AA$59,'Points - Player Total'!$A$8:$A$59,'Points - Teams W1'!$A10,'Teams - Window 1'!M$6:M$57,1)</f>
        <v>0</v>
      </c>
      <c r="N10" s="97">
        <f>SUMIFS('Points - Player Total'!$AA$8:$AA$59,'Points - Player Total'!$A$8:$A$59,'Points - Teams W1'!$A10,'Teams - Window 1'!N$6:N$57,1)</f>
        <v>0</v>
      </c>
      <c r="O10" s="97">
        <f>SUMIFS('Points - Player Total'!$AA$8:$AA$59,'Points - Player Total'!$A$8:$A$59,'Points - Teams W1'!$A10,'Teams - Window 1'!O$6:O$57,1)</f>
        <v>0</v>
      </c>
      <c r="P10" s="97">
        <f>SUMIFS('Points - Player Total'!$AA$8:$AA$59,'Points - Player Total'!$A$8:$A$59,'Points - Teams W1'!$A10,'Teams - Window 1'!P$6:P$57,1)</f>
        <v>0</v>
      </c>
      <c r="Q10" s="97">
        <f>SUMIFS('Points - Player Total'!$AA$8:$AA$59,'Points - Player Total'!$A$8:$A$59,'Points - Teams W1'!$A10,'Teams - Window 1'!Q$6:Q$57,1)</f>
        <v>0</v>
      </c>
      <c r="R10" s="97">
        <f>SUMIFS('Points - Player Total'!$AA$8:$AA$59,'Points - Player Total'!$A$8:$A$59,'Points - Teams W1'!$A10,'Teams - Window 1'!R$6:R$57,1)</f>
        <v>0</v>
      </c>
      <c r="S10" s="97">
        <f>SUMIFS('Points - Player Total'!$AA$8:$AA$59,'Points - Player Total'!$A$8:$A$59,'Points - Teams W1'!$A10,'Teams - Window 1'!S$6:S$57,1)</f>
        <v>0</v>
      </c>
      <c r="T10" s="97">
        <f>SUMIFS('Points - Player Total'!$AA$8:$AA$59,'Points - Player Total'!$A$8:$A$59,'Points - Teams W1'!$A10,'Teams - Window 1'!T$6:T$57,1)</f>
        <v>0</v>
      </c>
      <c r="U10" s="97">
        <f>SUMIFS('Points - Player Total'!$AA$8:$AA$59,'Points - Player Total'!$A$8:$A$59,'Points - Teams W1'!$A10,'Teams - Window 1'!U$6:U$57,1)</f>
        <v>66</v>
      </c>
      <c r="V10" s="97">
        <f>SUMIFS('Points - Player Total'!$AA$8:$AA$59,'Points - Player Total'!$A$8:$A$59,'Points - Teams W1'!$A10,'Teams - Window 1'!V$6:V$57,1)</f>
        <v>0</v>
      </c>
      <c r="W10" s="97">
        <f>SUMIFS('Points - Player Total'!$AA$8:$AA$59,'Points - Player Total'!$A$8:$A$59,'Points - Teams W1'!$A10,'Teams - Window 1'!W$6:W$57,1)</f>
        <v>0</v>
      </c>
      <c r="X10" s="97">
        <f>SUMIFS('Points - Player Total'!$AA$8:$AA$59,'Points - Player Total'!$A$8:$A$59,'Points - Teams W1'!$A10,'Teams - Window 1'!X$6:X$57,1)</f>
        <v>0</v>
      </c>
      <c r="Y10" s="97">
        <f>SUMIFS('Points - Player Total'!$AA$8:$AA$59,'Points - Player Total'!$A$8:$A$59,'Points - Teams W1'!$A10,'Teams - Window 1'!Y$6:Y$57,1)</f>
        <v>0</v>
      </c>
      <c r="Z10" s="97">
        <f>SUMIFS('Points - Player Total'!$AA$8:$AA$59,'Points - Player Total'!$A$8:$A$59,'Points - Teams W1'!$A10,'Teams - Window 1'!Z$6:Z$57,1)</f>
        <v>0</v>
      </c>
      <c r="AA10" s="97">
        <f>SUMIFS('Points - Player Total'!$AA$8:$AA$59,'Points - Player Total'!$A$8:$A$59,'Points - Teams W1'!$A10,'Teams - Window 1'!AA$6:AA$57,1)</f>
        <v>0</v>
      </c>
      <c r="AB10" s="97">
        <f>SUMIFS('Points - Player Total'!$AA$8:$AA$59,'Points - Player Total'!$A$8:$A$59,'Points - Teams W1'!$A10,'Teams - Window 1'!AB$6:AB$57,1)</f>
        <v>66</v>
      </c>
      <c r="AC10" s="97">
        <f>SUMIFS('Points - Player Total'!$AA$8:$AA$59,'Points - Player Total'!$A$8:$A$59,'Points - Teams W1'!$A10,'Teams - Window 1'!AC$6:AC$57,1)</f>
        <v>0</v>
      </c>
      <c r="AD10" s="97">
        <f>SUMIFS('Points - Player Total'!$AA$8:$AA$59,'Points - Player Total'!$A$8:$A$59,'Points - Teams W1'!$A10,'Teams - Window 1'!AD$6:AD$57,1)</f>
        <v>0</v>
      </c>
      <c r="AE10" s="97">
        <f>SUMIFS('Points - Player Total'!$AA$8:$AA$59,'Points - Player Total'!$A$8:$A$59,'Points - Teams W1'!$A10,'Teams - Window 1'!AE$6:AE$57,1)</f>
        <v>66</v>
      </c>
      <c r="AF10" s="97">
        <f>SUMIFS('Points - Player Total'!$AA$8:$AA$59,'Points - Player Total'!$A$8:$A$59,'Points - Teams W1'!$A10,'Teams - Window 1'!AF$6:AF$57,1)</f>
        <v>0</v>
      </c>
      <c r="AG10" s="97">
        <f>SUMIFS('Points - Player Total'!$AA$8:$AA$59,'Points - Player Total'!$A$8:$A$59,'Points - Teams W1'!$A10,'Teams - Window 1'!AG$6:AG$57,1)</f>
        <v>0</v>
      </c>
      <c r="AH10" s="97">
        <f>SUMIFS('Points - Player Total'!$AA$8:$AA$59,'Points - Player Total'!$A$8:$A$59,'Points - Teams W1'!$A10,'Teams - Window 1'!AH$6:AH$57,1)</f>
        <v>66</v>
      </c>
      <c r="AI10" s="97">
        <f>SUMIFS('Points - Player Total'!$AA$8:$AA$59,'Points - Player Total'!$A$8:$A$59,'Points - Teams W1'!$A10,'Teams - Window 1'!AI$6:AI$57,1)</f>
        <v>66</v>
      </c>
      <c r="AJ10" s="97">
        <f>SUMIFS('Points - Player Total'!$AA$8:$AA$59,'Points - Player Total'!$A$8:$A$59,'Points - Teams W1'!$A10,'Teams - Window 1'!AJ$6:AJ$57,1)</f>
        <v>0</v>
      </c>
      <c r="AK10" s="97">
        <f>SUMIFS('Points - Player Total'!$AA$8:$AA$59,'Points - Player Total'!$A$8:$A$59,'Points - Teams W1'!$A10,'Teams - Window 1'!AK$6:AK$57,1)</f>
        <v>0</v>
      </c>
      <c r="AL10" s="97">
        <f>SUMIFS('Points - Player Total'!$AA$8:$AA$59,'Points - Player Total'!$A$8:$A$59,'Points - Teams W1'!$A10,'Teams - Window 1'!AL$6:AL$57,1)</f>
        <v>0</v>
      </c>
      <c r="AM10" s="97">
        <f>SUMIFS('Points - Player Total'!$AA$8:$AA$59,'Points - Player Total'!$A$8:$A$59,'Points - Teams W1'!$A10,'Teams - Window 1'!AM$6:AM$57,1)</f>
        <v>0</v>
      </c>
      <c r="AN10" s="97">
        <f>SUMIFS('Points - Player Total'!$AA$8:$AA$59,'Points - Player Total'!$A$8:$A$59,'Points - Teams W1'!$A10,'Teams - Window 1'!AN$6:AN$57,1)</f>
        <v>0</v>
      </c>
      <c r="AO10" s="97">
        <f>SUMIFS('Points - Player Total'!$AA$8:$AA$59,'Points - Player Total'!$A$8:$A$59,'Points - Teams W1'!$A10,'Teams - Window 1'!AO$6:AO$57,1)</f>
        <v>66</v>
      </c>
      <c r="AP10" s="97">
        <f>SUMIFS('Points - Player Total'!$AA$8:$AA$59,'Points - Player Total'!$A$8:$A$59,'Points - Teams W1'!$A10,'Teams - Window 1'!AP$6:AP$57,1)</f>
        <v>0</v>
      </c>
      <c r="AQ10" s="97">
        <f>SUMIFS('Points - Player Total'!$AA$8:$AA$59,'Points - Player Total'!$A$8:$A$59,'Points - Teams W1'!$A10,'Teams - Window 1'!AQ$6:AQ$57,1)</f>
        <v>0</v>
      </c>
      <c r="AR10" s="97">
        <f>SUMIFS('Points - Player Total'!$AA$8:$AA$59,'Points - Player Total'!$A$8:$A$59,'Points - Teams W1'!$A10,'Teams - Window 1'!AR$6:AR$57,1)</f>
        <v>0</v>
      </c>
      <c r="AS10" s="97">
        <f>SUMIFS('Points - Player Total'!$AA$8:$AA$59,'Points - Player Total'!$A$8:$A$59,'Points - Teams W1'!$A10,'Teams - Window 1'!AS$6:AS$57,1)</f>
        <v>0</v>
      </c>
      <c r="AT10" s="97">
        <f>SUMIFS('Points - Player Total'!$AA$8:$AA$59,'Points - Player Total'!$A$8:$A$59,'Points - Teams W1'!$A10,'Teams - Window 1'!AT$6:AT$57,1)</f>
        <v>0</v>
      </c>
      <c r="AU10" s="97">
        <f>SUMIFS('Points - Player Total'!$AA$8:$AA$59,'Points - Player Total'!$A$8:$A$59,'Points - Teams W1'!$A10,'Teams - Window 1'!AU$6:AU$57,1)</f>
        <v>66</v>
      </c>
      <c r="AV10" s="97">
        <f>SUMIFS('Points - Player Total'!$AA$8:$AA$59,'Points - Player Total'!$A$8:$A$59,'Points - Teams W1'!$A10,'Teams - Window 1'!AV$6:AV$57,1)</f>
        <v>0</v>
      </c>
      <c r="AW10" s="97">
        <f>SUMIFS('Points - Player Total'!$AA$8:$AA$59,'Points - Player Total'!$A$8:$A$59,'Points - Teams W1'!$A10,'Teams - Window 1'!AW$6:AW$57,1)</f>
        <v>0</v>
      </c>
      <c r="AX10" s="97">
        <f>SUMIFS('Points - Player Total'!$AA$8:$AA$59,'Points - Player Total'!$A$8:$A$59,'Points - Teams W1'!$A10,'Teams - Window 1'!AX$6:AX$57,1)</f>
        <v>0</v>
      </c>
      <c r="AY10" s="97">
        <f>SUMIFS('Points - Player Total'!$AA$8:$AA$59,'Points - Player Total'!$A$8:$A$59,'Points - Teams W1'!$A10,'Teams - Window 1'!AY$6:AY$57,1)</f>
        <v>0</v>
      </c>
      <c r="AZ10" s="97">
        <f>SUMIFS('Points - Player Total'!$AA$8:$AA$59,'Points - Player Total'!$A$8:$A$59,'Points - Teams W1'!$A10,'Teams - Window 1'!AZ$6:AZ$57,1)</f>
        <v>0</v>
      </c>
      <c r="BA10" s="97">
        <f>SUMIFS('Points - Player Total'!$AA$8:$AA$59,'Points - Player Total'!$A$8:$A$59,'Points - Teams W1'!$A10,'Teams - Window 1'!BA$6:BA$57,1)</f>
        <v>0</v>
      </c>
      <c r="BB10" s="97">
        <f>SUMIFS('Points - Player Total'!$AA$8:$AA$59,'Points - Player Total'!$A$8:$A$59,'Points - Teams W1'!$A10,'Teams - Window 1'!BB$6:BB$57,1)</f>
        <v>0</v>
      </c>
      <c r="BC10" s="97">
        <f>SUMIFS('Points - Player Total'!$AA$8:$AA$59,'Points - Player Total'!$A$8:$A$59,'Points - Teams W1'!$A10,'Teams - Window 1'!BC$6:BC$57,1)</f>
        <v>0</v>
      </c>
      <c r="BD10" s="97">
        <f>SUMIFS('Points - Player Total'!$AA$8:$AA$59,'Points - Player Total'!$A$8:$A$59,'Points - Teams W1'!$A10,'Teams - Window 1'!BD$6:BD$57,1)</f>
        <v>0</v>
      </c>
      <c r="BE10" s="97">
        <f>SUMIFS('Points - Player Total'!$AA$8:$AA$59,'Points - Player Total'!$A$8:$A$59,'Points - Teams W1'!$A10,'Teams - Window 1'!BE$6:BE$57,1)</f>
        <v>0</v>
      </c>
      <c r="BF10" s="97"/>
      <c r="BG10" s="86">
        <v>5</v>
      </c>
      <c r="BH10" t="s">
        <v>85</v>
      </c>
      <c r="BI10">
        <v>985</v>
      </c>
      <c r="BJ10">
        <f t="shared" si="0"/>
        <v>270</v>
      </c>
      <c r="BK10">
        <v>5</v>
      </c>
      <c r="BL10" t="s">
        <v>84</v>
      </c>
      <c r="BM10">
        <v>552</v>
      </c>
      <c r="BN10">
        <v>5</v>
      </c>
      <c r="BO10" t="s">
        <v>243</v>
      </c>
      <c r="BP10">
        <v>489</v>
      </c>
      <c r="BQ10">
        <v>5</v>
      </c>
    </row>
    <row r="11" spans="1:69" x14ac:dyDescent="0.25">
      <c r="A11" t="s">
        <v>8</v>
      </c>
      <c r="B11" s="16" t="s">
        <v>80</v>
      </c>
      <c r="C11" t="s">
        <v>104</v>
      </c>
      <c r="D11" s="15">
        <v>5.5</v>
      </c>
      <c r="E11" s="97">
        <f>SUMIFS('Points - Player Total'!$AA$8:$AA$59,'Points - Player Total'!$A$8:$A$59,'Points - Teams W1'!$A11,'Teams - Window 1'!E$6:E$57,1)</f>
        <v>246</v>
      </c>
      <c r="F11" s="97">
        <f>SUMIFS('Points - Player Total'!$AA$8:$AA$59,'Points - Player Total'!$A$8:$A$59,'Points - Teams W1'!$A11,'Teams - Window 1'!F$6:F$57,1)</f>
        <v>246</v>
      </c>
      <c r="G11" s="97">
        <f>SUMIFS('Points - Player Total'!$AA$8:$AA$59,'Points - Player Total'!$A$8:$A$59,'Points - Teams W1'!$A11,'Teams - Window 1'!G$6:G$57,1)</f>
        <v>0</v>
      </c>
      <c r="H11" s="97">
        <f>SUMIFS('Points - Player Total'!$AA$8:$AA$59,'Points - Player Total'!$A$8:$A$59,'Points - Teams W1'!$A11,'Teams - Window 1'!H$6:H$57,1)</f>
        <v>246</v>
      </c>
      <c r="I11" s="97">
        <f>SUMIFS('Points - Player Total'!$AA$8:$AA$59,'Points - Player Total'!$A$8:$A$59,'Points - Teams W1'!$A11,'Teams - Window 1'!I$6:I$57,1)</f>
        <v>0</v>
      </c>
      <c r="J11" s="97">
        <f>SUMIFS('Points - Player Total'!$AA$8:$AA$59,'Points - Player Total'!$A$8:$A$59,'Points - Teams W1'!$A11,'Teams - Window 1'!J$6:J$57,1)</f>
        <v>246</v>
      </c>
      <c r="K11" s="97">
        <f>SUMIFS('Points - Player Total'!$AA$8:$AA$59,'Points - Player Total'!$A$8:$A$59,'Points - Teams W1'!$A11,'Teams - Window 1'!K$6:K$57,1)</f>
        <v>246</v>
      </c>
      <c r="L11" s="97">
        <f>SUMIFS('Points - Player Total'!$AA$8:$AA$59,'Points - Player Total'!$A$8:$A$59,'Points - Teams W1'!$A11,'Teams - Window 1'!L$6:L$57,1)</f>
        <v>0</v>
      </c>
      <c r="M11" s="97">
        <f>SUMIFS('Points - Player Total'!$AA$8:$AA$59,'Points - Player Total'!$A$8:$A$59,'Points - Teams W1'!$A11,'Teams - Window 1'!M$6:M$57,1)</f>
        <v>246</v>
      </c>
      <c r="N11" s="97">
        <f>SUMIFS('Points - Player Total'!$AA$8:$AA$59,'Points - Player Total'!$A$8:$A$59,'Points - Teams W1'!$A11,'Teams - Window 1'!N$6:N$57,1)</f>
        <v>0</v>
      </c>
      <c r="O11" s="97">
        <f>SUMIFS('Points - Player Total'!$AA$8:$AA$59,'Points - Player Total'!$A$8:$A$59,'Points - Teams W1'!$A11,'Teams - Window 1'!O$6:O$57,1)</f>
        <v>0</v>
      </c>
      <c r="P11" s="97">
        <f>SUMIFS('Points - Player Total'!$AA$8:$AA$59,'Points - Player Total'!$A$8:$A$59,'Points - Teams W1'!$A11,'Teams - Window 1'!P$6:P$57,1)</f>
        <v>0</v>
      </c>
      <c r="Q11" s="97">
        <f>SUMIFS('Points - Player Total'!$AA$8:$AA$59,'Points - Player Total'!$A$8:$A$59,'Points - Teams W1'!$A11,'Teams - Window 1'!Q$6:Q$57,1)</f>
        <v>0</v>
      </c>
      <c r="R11" s="97">
        <f>SUMIFS('Points - Player Total'!$AA$8:$AA$59,'Points - Player Total'!$A$8:$A$59,'Points - Teams W1'!$A11,'Teams - Window 1'!R$6:R$57,1)</f>
        <v>246</v>
      </c>
      <c r="S11" s="97">
        <f>SUMIFS('Points - Player Total'!$AA$8:$AA$59,'Points - Player Total'!$A$8:$A$59,'Points - Teams W1'!$A11,'Teams - Window 1'!S$6:S$57,1)</f>
        <v>246</v>
      </c>
      <c r="T11" s="97">
        <f>SUMIFS('Points - Player Total'!$AA$8:$AA$59,'Points - Player Total'!$A$8:$A$59,'Points - Teams W1'!$A11,'Teams - Window 1'!T$6:T$57,1)</f>
        <v>246</v>
      </c>
      <c r="U11" s="97">
        <f>SUMIFS('Points - Player Total'!$AA$8:$AA$59,'Points - Player Total'!$A$8:$A$59,'Points - Teams W1'!$A11,'Teams - Window 1'!U$6:U$57,1)</f>
        <v>246</v>
      </c>
      <c r="V11" s="97">
        <f>SUMIFS('Points - Player Total'!$AA$8:$AA$59,'Points - Player Total'!$A$8:$A$59,'Points - Teams W1'!$A11,'Teams - Window 1'!V$6:V$57,1)</f>
        <v>0</v>
      </c>
      <c r="W11" s="97">
        <f>SUMIFS('Points - Player Total'!$AA$8:$AA$59,'Points - Player Total'!$A$8:$A$59,'Points - Teams W1'!$A11,'Teams - Window 1'!W$6:W$57,1)</f>
        <v>246</v>
      </c>
      <c r="X11" s="97">
        <f>SUMIFS('Points - Player Total'!$AA$8:$AA$59,'Points - Player Total'!$A$8:$A$59,'Points - Teams W1'!$A11,'Teams - Window 1'!X$6:X$57,1)</f>
        <v>246</v>
      </c>
      <c r="Y11" s="97">
        <f>SUMIFS('Points - Player Total'!$AA$8:$AA$59,'Points - Player Total'!$A$8:$A$59,'Points - Teams W1'!$A11,'Teams - Window 1'!Y$6:Y$57,1)</f>
        <v>0</v>
      </c>
      <c r="Z11" s="97">
        <f>SUMIFS('Points - Player Total'!$AA$8:$AA$59,'Points - Player Total'!$A$8:$A$59,'Points - Teams W1'!$A11,'Teams - Window 1'!Z$6:Z$57,1)</f>
        <v>246</v>
      </c>
      <c r="AA11" s="97">
        <f>SUMIFS('Points - Player Total'!$AA$8:$AA$59,'Points - Player Total'!$A$8:$A$59,'Points - Teams W1'!$A11,'Teams - Window 1'!AA$6:AA$57,1)</f>
        <v>0</v>
      </c>
      <c r="AB11" s="97">
        <f>SUMIFS('Points - Player Total'!$AA$8:$AA$59,'Points - Player Total'!$A$8:$A$59,'Points - Teams W1'!$A11,'Teams - Window 1'!AB$6:AB$57,1)</f>
        <v>246</v>
      </c>
      <c r="AC11" s="97">
        <f>SUMIFS('Points - Player Total'!$AA$8:$AA$59,'Points - Player Total'!$A$8:$A$59,'Points - Teams W1'!$A11,'Teams - Window 1'!AC$6:AC$57,1)</f>
        <v>0</v>
      </c>
      <c r="AD11" s="97">
        <f>SUMIFS('Points - Player Total'!$AA$8:$AA$59,'Points - Player Total'!$A$8:$A$59,'Points - Teams W1'!$A11,'Teams - Window 1'!AD$6:AD$57,1)</f>
        <v>0</v>
      </c>
      <c r="AE11" s="97">
        <f>SUMIFS('Points - Player Total'!$AA$8:$AA$59,'Points - Player Total'!$A$8:$A$59,'Points - Teams W1'!$A11,'Teams - Window 1'!AE$6:AE$57,1)</f>
        <v>0</v>
      </c>
      <c r="AF11" s="97">
        <f>SUMIFS('Points - Player Total'!$AA$8:$AA$59,'Points - Player Total'!$A$8:$A$59,'Points - Teams W1'!$A11,'Teams - Window 1'!AF$6:AF$57,1)</f>
        <v>246</v>
      </c>
      <c r="AG11" s="97">
        <f>SUMIFS('Points - Player Total'!$AA$8:$AA$59,'Points - Player Total'!$A$8:$A$59,'Points - Teams W1'!$A11,'Teams - Window 1'!AG$6:AG$57,1)</f>
        <v>246</v>
      </c>
      <c r="AH11" s="97">
        <f>SUMIFS('Points - Player Total'!$AA$8:$AA$59,'Points - Player Total'!$A$8:$A$59,'Points - Teams W1'!$A11,'Teams - Window 1'!AH$6:AH$57,1)</f>
        <v>246</v>
      </c>
      <c r="AI11" s="97">
        <f>SUMIFS('Points - Player Total'!$AA$8:$AA$59,'Points - Player Total'!$A$8:$A$59,'Points - Teams W1'!$A11,'Teams - Window 1'!AI$6:AI$57,1)</f>
        <v>246</v>
      </c>
      <c r="AJ11" s="97">
        <f>SUMIFS('Points - Player Total'!$AA$8:$AA$59,'Points - Player Total'!$A$8:$A$59,'Points - Teams W1'!$A11,'Teams - Window 1'!AJ$6:AJ$57,1)</f>
        <v>0</v>
      </c>
      <c r="AK11" s="97">
        <f>SUMIFS('Points - Player Total'!$AA$8:$AA$59,'Points - Player Total'!$A$8:$A$59,'Points - Teams W1'!$A11,'Teams - Window 1'!AK$6:AK$57,1)</f>
        <v>0</v>
      </c>
      <c r="AL11" s="97">
        <f>SUMIFS('Points - Player Total'!$AA$8:$AA$59,'Points - Player Total'!$A$8:$A$59,'Points - Teams W1'!$A11,'Teams - Window 1'!AL$6:AL$57,1)</f>
        <v>0</v>
      </c>
      <c r="AM11" s="97">
        <f>SUMIFS('Points - Player Total'!$AA$8:$AA$59,'Points - Player Total'!$A$8:$A$59,'Points - Teams W1'!$A11,'Teams - Window 1'!AM$6:AM$57,1)</f>
        <v>246</v>
      </c>
      <c r="AN11" s="97">
        <f>SUMIFS('Points - Player Total'!$AA$8:$AA$59,'Points - Player Total'!$A$8:$A$59,'Points - Teams W1'!$A11,'Teams - Window 1'!AN$6:AN$57,1)</f>
        <v>0</v>
      </c>
      <c r="AO11" s="97">
        <f>SUMIFS('Points - Player Total'!$AA$8:$AA$59,'Points - Player Total'!$A$8:$A$59,'Points - Teams W1'!$A11,'Teams - Window 1'!AO$6:AO$57,1)</f>
        <v>0</v>
      </c>
      <c r="AP11" s="97">
        <f>SUMIFS('Points - Player Total'!$AA$8:$AA$59,'Points - Player Total'!$A$8:$A$59,'Points - Teams W1'!$A11,'Teams - Window 1'!AP$6:AP$57,1)</f>
        <v>246</v>
      </c>
      <c r="AQ11" s="97">
        <f>SUMIFS('Points - Player Total'!$AA$8:$AA$59,'Points - Player Total'!$A$8:$A$59,'Points - Teams W1'!$A11,'Teams - Window 1'!AQ$6:AQ$57,1)</f>
        <v>246</v>
      </c>
      <c r="AR11" s="97">
        <f>SUMIFS('Points - Player Total'!$AA$8:$AA$59,'Points - Player Total'!$A$8:$A$59,'Points - Teams W1'!$A11,'Teams - Window 1'!AR$6:AR$57,1)</f>
        <v>246</v>
      </c>
      <c r="AS11" s="97">
        <f>SUMIFS('Points - Player Total'!$AA$8:$AA$59,'Points - Player Total'!$A$8:$A$59,'Points - Teams W1'!$A11,'Teams - Window 1'!AS$6:AS$57,1)</f>
        <v>0</v>
      </c>
      <c r="AT11" s="97">
        <f>SUMIFS('Points - Player Total'!$AA$8:$AA$59,'Points - Player Total'!$A$8:$A$59,'Points - Teams W1'!$A11,'Teams - Window 1'!AT$6:AT$57,1)</f>
        <v>246</v>
      </c>
      <c r="AU11" s="97">
        <f>SUMIFS('Points - Player Total'!$AA$8:$AA$59,'Points - Player Total'!$A$8:$A$59,'Points - Teams W1'!$A11,'Teams - Window 1'!AU$6:AU$57,1)</f>
        <v>0</v>
      </c>
      <c r="AV11" s="97">
        <f>SUMIFS('Points - Player Total'!$AA$8:$AA$59,'Points - Player Total'!$A$8:$A$59,'Points - Teams W1'!$A11,'Teams - Window 1'!AV$6:AV$57,1)</f>
        <v>246</v>
      </c>
      <c r="AW11" s="97">
        <f>SUMIFS('Points - Player Total'!$AA$8:$AA$59,'Points - Player Total'!$A$8:$A$59,'Points - Teams W1'!$A11,'Teams - Window 1'!AW$6:AW$57,1)</f>
        <v>246</v>
      </c>
      <c r="AX11" s="97">
        <f>SUMIFS('Points - Player Total'!$AA$8:$AA$59,'Points - Player Total'!$A$8:$A$59,'Points - Teams W1'!$A11,'Teams - Window 1'!AX$6:AX$57,1)</f>
        <v>0</v>
      </c>
      <c r="AY11" s="97">
        <f>SUMIFS('Points - Player Total'!$AA$8:$AA$59,'Points - Player Total'!$A$8:$A$59,'Points - Teams W1'!$A11,'Teams - Window 1'!AY$6:AY$57,1)</f>
        <v>0</v>
      </c>
      <c r="AZ11" s="97">
        <f>SUMIFS('Points - Player Total'!$AA$8:$AA$59,'Points - Player Total'!$A$8:$A$59,'Points - Teams W1'!$A11,'Teams - Window 1'!AZ$6:AZ$57,1)</f>
        <v>0</v>
      </c>
      <c r="BA11" s="97">
        <f>SUMIFS('Points - Player Total'!$AA$8:$AA$59,'Points - Player Total'!$A$8:$A$59,'Points - Teams W1'!$A11,'Teams - Window 1'!BA$6:BA$57,1)</f>
        <v>0</v>
      </c>
      <c r="BB11" s="97">
        <f>SUMIFS('Points - Player Total'!$AA$8:$AA$59,'Points - Player Total'!$A$8:$A$59,'Points - Teams W1'!$A11,'Teams - Window 1'!BB$6:BB$57,1)</f>
        <v>246</v>
      </c>
      <c r="BC11" s="97">
        <f>SUMIFS('Points - Player Total'!$AA$8:$AA$59,'Points - Player Total'!$A$8:$A$59,'Points - Teams W1'!$A11,'Teams - Window 1'!BC$6:BC$57,1)</f>
        <v>0</v>
      </c>
      <c r="BD11" s="97">
        <f>SUMIFS('Points - Player Total'!$AA$8:$AA$59,'Points - Player Total'!$A$8:$A$59,'Points - Teams W1'!$A11,'Teams - Window 1'!BD$6:BD$57,1)</f>
        <v>246</v>
      </c>
      <c r="BE11" s="97">
        <f>SUMIFS('Points - Player Total'!$AA$8:$AA$59,'Points - Player Total'!$A$8:$A$59,'Points - Teams W1'!$A11,'Teams - Window 1'!BE$6:BE$57,1)</f>
        <v>0</v>
      </c>
      <c r="BF11" s="97"/>
      <c r="BG11" s="86">
        <v>6</v>
      </c>
      <c r="BH11" t="s">
        <v>245</v>
      </c>
      <c r="BI11">
        <v>974</v>
      </c>
      <c r="BJ11">
        <f t="shared" si="0"/>
        <v>281</v>
      </c>
      <c r="BK11">
        <v>6</v>
      </c>
      <c r="BL11" t="s">
        <v>31</v>
      </c>
      <c r="BM11">
        <v>529</v>
      </c>
      <c r="BN11">
        <v>6</v>
      </c>
      <c r="BO11" t="s">
        <v>24</v>
      </c>
      <c r="BP11">
        <v>482</v>
      </c>
      <c r="BQ11">
        <v>6</v>
      </c>
    </row>
    <row r="12" spans="1:69" x14ac:dyDescent="0.25">
      <c r="A12" t="s">
        <v>110</v>
      </c>
      <c r="B12" s="16" t="s">
        <v>79</v>
      </c>
      <c r="C12" t="s">
        <v>104</v>
      </c>
      <c r="D12" s="15">
        <v>5.5</v>
      </c>
      <c r="E12" s="97">
        <f>SUMIFS('Points - Player Total'!$AA$8:$AA$59,'Points - Player Total'!$A$8:$A$59,'Points - Teams W1'!$A12,'Teams - Window 1'!E$6:E$57,1)</f>
        <v>0</v>
      </c>
      <c r="F12" s="97">
        <f>SUMIFS('Points - Player Total'!$AA$8:$AA$59,'Points - Player Total'!$A$8:$A$59,'Points - Teams W1'!$A12,'Teams - Window 1'!F$6:F$57,1)</f>
        <v>0</v>
      </c>
      <c r="G12" s="97">
        <f>SUMIFS('Points - Player Total'!$AA$8:$AA$59,'Points - Player Total'!$A$8:$A$59,'Points - Teams W1'!$A12,'Teams - Window 1'!G$6:G$57,1)</f>
        <v>0</v>
      </c>
      <c r="H12" s="97">
        <f>SUMIFS('Points - Player Total'!$AA$8:$AA$59,'Points - Player Total'!$A$8:$A$59,'Points - Teams W1'!$A12,'Teams - Window 1'!H$6:H$57,1)</f>
        <v>0</v>
      </c>
      <c r="I12" s="97">
        <f>SUMIFS('Points - Player Total'!$AA$8:$AA$59,'Points - Player Total'!$A$8:$A$59,'Points - Teams W1'!$A12,'Teams - Window 1'!I$6:I$57,1)</f>
        <v>150</v>
      </c>
      <c r="J12" s="97">
        <f>SUMIFS('Points - Player Total'!$AA$8:$AA$59,'Points - Player Total'!$A$8:$A$59,'Points - Teams W1'!$A12,'Teams - Window 1'!J$6:J$57,1)</f>
        <v>0</v>
      </c>
      <c r="K12" s="97">
        <f>SUMIFS('Points - Player Total'!$AA$8:$AA$59,'Points - Player Total'!$A$8:$A$59,'Points - Teams W1'!$A12,'Teams - Window 1'!K$6:K$57,1)</f>
        <v>0</v>
      </c>
      <c r="L12" s="97">
        <f>SUMIFS('Points - Player Total'!$AA$8:$AA$59,'Points - Player Total'!$A$8:$A$59,'Points - Teams W1'!$A12,'Teams - Window 1'!L$6:L$57,1)</f>
        <v>150</v>
      </c>
      <c r="M12" s="97">
        <f>SUMIFS('Points - Player Total'!$AA$8:$AA$59,'Points - Player Total'!$A$8:$A$59,'Points - Teams W1'!$A12,'Teams - Window 1'!M$6:M$57,1)</f>
        <v>150</v>
      </c>
      <c r="N12" s="97">
        <f>SUMIFS('Points - Player Total'!$AA$8:$AA$59,'Points - Player Total'!$A$8:$A$59,'Points - Teams W1'!$A12,'Teams - Window 1'!N$6:N$57,1)</f>
        <v>150</v>
      </c>
      <c r="O12" s="97">
        <f>SUMIFS('Points - Player Total'!$AA$8:$AA$59,'Points - Player Total'!$A$8:$A$59,'Points - Teams W1'!$A12,'Teams - Window 1'!O$6:O$57,1)</f>
        <v>0</v>
      </c>
      <c r="P12" s="97">
        <f>SUMIFS('Points - Player Total'!$AA$8:$AA$59,'Points - Player Total'!$A$8:$A$59,'Points - Teams W1'!$A12,'Teams - Window 1'!P$6:P$57,1)</f>
        <v>0</v>
      </c>
      <c r="Q12" s="97">
        <f>SUMIFS('Points - Player Total'!$AA$8:$AA$59,'Points - Player Total'!$A$8:$A$59,'Points - Teams W1'!$A12,'Teams - Window 1'!Q$6:Q$57,1)</f>
        <v>0</v>
      </c>
      <c r="R12" s="97">
        <f>SUMIFS('Points - Player Total'!$AA$8:$AA$59,'Points - Player Total'!$A$8:$A$59,'Points - Teams W1'!$A12,'Teams - Window 1'!R$6:R$57,1)</f>
        <v>0</v>
      </c>
      <c r="S12" s="97">
        <f>SUMIFS('Points - Player Total'!$AA$8:$AA$59,'Points - Player Total'!$A$8:$A$59,'Points - Teams W1'!$A12,'Teams - Window 1'!S$6:S$57,1)</f>
        <v>0</v>
      </c>
      <c r="T12" s="97">
        <f>SUMIFS('Points - Player Total'!$AA$8:$AA$59,'Points - Player Total'!$A$8:$A$59,'Points - Teams W1'!$A12,'Teams - Window 1'!T$6:T$57,1)</f>
        <v>150</v>
      </c>
      <c r="U12" s="97">
        <f>SUMIFS('Points - Player Total'!$AA$8:$AA$59,'Points - Player Total'!$A$8:$A$59,'Points - Teams W1'!$A12,'Teams - Window 1'!U$6:U$57,1)</f>
        <v>0</v>
      </c>
      <c r="V12" s="97">
        <f>SUMIFS('Points - Player Total'!$AA$8:$AA$59,'Points - Player Total'!$A$8:$A$59,'Points - Teams W1'!$A12,'Teams - Window 1'!V$6:V$57,1)</f>
        <v>150</v>
      </c>
      <c r="W12" s="97">
        <f>SUMIFS('Points - Player Total'!$AA$8:$AA$59,'Points - Player Total'!$A$8:$A$59,'Points - Teams W1'!$A12,'Teams - Window 1'!W$6:W$57,1)</f>
        <v>150</v>
      </c>
      <c r="X12" s="97">
        <f>SUMIFS('Points - Player Total'!$AA$8:$AA$59,'Points - Player Total'!$A$8:$A$59,'Points - Teams W1'!$A12,'Teams - Window 1'!X$6:X$57,1)</f>
        <v>150</v>
      </c>
      <c r="Y12" s="97">
        <f>SUMIFS('Points - Player Total'!$AA$8:$AA$59,'Points - Player Total'!$A$8:$A$59,'Points - Teams W1'!$A12,'Teams - Window 1'!Y$6:Y$57,1)</f>
        <v>150</v>
      </c>
      <c r="Z12" s="97">
        <f>SUMIFS('Points - Player Total'!$AA$8:$AA$59,'Points - Player Total'!$A$8:$A$59,'Points - Teams W1'!$A12,'Teams - Window 1'!Z$6:Z$57,1)</f>
        <v>150</v>
      </c>
      <c r="AA12" s="97">
        <f>SUMIFS('Points - Player Total'!$AA$8:$AA$59,'Points - Player Total'!$A$8:$A$59,'Points - Teams W1'!$A12,'Teams - Window 1'!AA$6:AA$57,1)</f>
        <v>150</v>
      </c>
      <c r="AB12" s="97">
        <f>SUMIFS('Points - Player Total'!$AA$8:$AA$59,'Points - Player Total'!$A$8:$A$59,'Points - Teams W1'!$A12,'Teams - Window 1'!AB$6:AB$57,1)</f>
        <v>150</v>
      </c>
      <c r="AC12" s="97">
        <f>SUMIFS('Points - Player Total'!$AA$8:$AA$59,'Points - Player Total'!$A$8:$A$59,'Points - Teams W1'!$A12,'Teams - Window 1'!AC$6:AC$57,1)</f>
        <v>150</v>
      </c>
      <c r="AD12" s="97">
        <f>SUMIFS('Points - Player Total'!$AA$8:$AA$59,'Points - Player Total'!$A$8:$A$59,'Points - Teams W1'!$A12,'Teams - Window 1'!AD$6:AD$57,1)</f>
        <v>150</v>
      </c>
      <c r="AE12" s="97">
        <f>SUMIFS('Points - Player Total'!$AA$8:$AA$59,'Points - Player Total'!$A$8:$A$59,'Points - Teams W1'!$A12,'Teams - Window 1'!AE$6:AE$57,1)</f>
        <v>150</v>
      </c>
      <c r="AF12" s="97">
        <f>SUMIFS('Points - Player Total'!$AA$8:$AA$59,'Points - Player Total'!$A$8:$A$59,'Points - Teams W1'!$A12,'Teams - Window 1'!AF$6:AF$57,1)</f>
        <v>0</v>
      </c>
      <c r="AG12" s="97">
        <f>SUMIFS('Points - Player Total'!$AA$8:$AA$59,'Points - Player Total'!$A$8:$A$59,'Points - Teams W1'!$A12,'Teams - Window 1'!AG$6:AG$57,1)</f>
        <v>0</v>
      </c>
      <c r="AH12" s="97">
        <f>SUMIFS('Points - Player Total'!$AA$8:$AA$59,'Points - Player Total'!$A$8:$A$59,'Points - Teams W1'!$A12,'Teams - Window 1'!AH$6:AH$57,1)</f>
        <v>0</v>
      </c>
      <c r="AI12" s="97">
        <f>SUMIFS('Points - Player Total'!$AA$8:$AA$59,'Points - Player Total'!$A$8:$A$59,'Points - Teams W1'!$A12,'Teams - Window 1'!AI$6:AI$57,1)</f>
        <v>150</v>
      </c>
      <c r="AJ12" s="97">
        <f>SUMIFS('Points - Player Total'!$AA$8:$AA$59,'Points - Player Total'!$A$8:$A$59,'Points - Teams W1'!$A12,'Teams - Window 1'!AJ$6:AJ$57,1)</f>
        <v>150</v>
      </c>
      <c r="AK12" s="97">
        <f>SUMIFS('Points - Player Total'!$AA$8:$AA$59,'Points - Player Total'!$A$8:$A$59,'Points - Teams W1'!$A12,'Teams - Window 1'!AK$6:AK$57,1)</f>
        <v>150</v>
      </c>
      <c r="AL12" s="97">
        <f>SUMIFS('Points - Player Total'!$AA$8:$AA$59,'Points - Player Total'!$A$8:$A$59,'Points - Teams W1'!$A12,'Teams - Window 1'!AL$6:AL$57,1)</f>
        <v>0</v>
      </c>
      <c r="AM12" s="97">
        <f>SUMIFS('Points - Player Total'!$AA$8:$AA$59,'Points - Player Total'!$A$8:$A$59,'Points - Teams W1'!$A12,'Teams - Window 1'!AM$6:AM$57,1)</f>
        <v>0</v>
      </c>
      <c r="AN12" s="97">
        <f>SUMIFS('Points - Player Total'!$AA$8:$AA$59,'Points - Player Total'!$A$8:$A$59,'Points - Teams W1'!$A12,'Teams - Window 1'!AN$6:AN$57,1)</f>
        <v>150</v>
      </c>
      <c r="AO12" s="97">
        <f>SUMIFS('Points - Player Total'!$AA$8:$AA$59,'Points - Player Total'!$A$8:$A$59,'Points - Teams W1'!$A12,'Teams - Window 1'!AO$6:AO$57,1)</f>
        <v>0</v>
      </c>
      <c r="AP12" s="97">
        <f>SUMIFS('Points - Player Total'!$AA$8:$AA$59,'Points - Player Total'!$A$8:$A$59,'Points - Teams W1'!$A12,'Teams - Window 1'!AP$6:AP$57,1)</f>
        <v>150</v>
      </c>
      <c r="AQ12" s="97">
        <f>SUMIFS('Points - Player Total'!$AA$8:$AA$59,'Points - Player Total'!$A$8:$A$59,'Points - Teams W1'!$A12,'Teams - Window 1'!AQ$6:AQ$57,1)</f>
        <v>150</v>
      </c>
      <c r="AR12" s="97">
        <f>SUMIFS('Points - Player Total'!$AA$8:$AA$59,'Points - Player Total'!$A$8:$A$59,'Points - Teams W1'!$A12,'Teams - Window 1'!AR$6:AR$57,1)</f>
        <v>0</v>
      </c>
      <c r="AS12" s="97">
        <f>SUMIFS('Points - Player Total'!$AA$8:$AA$59,'Points - Player Total'!$A$8:$A$59,'Points - Teams W1'!$A12,'Teams - Window 1'!AS$6:AS$57,1)</f>
        <v>0</v>
      </c>
      <c r="AT12" s="97">
        <f>SUMIFS('Points - Player Total'!$AA$8:$AA$59,'Points - Player Total'!$A$8:$A$59,'Points - Teams W1'!$A12,'Teams - Window 1'!AT$6:AT$57,1)</f>
        <v>0</v>
      </c>
      <c r="AU12" s="97">
        <f>SUMIFS('Points - Player Total'!$AA$8:$AA$59,'Points - Player Total'!$A$8:$A$59,'Points - Teams W1'!$A12,'Teams - Window 1'!AU$6:AU$57,1)</f>
        <v>150</v>
      </c>
      <c r="AV12" s="97">
        <f>SUMIFS('Points - Player Total'!$AA$8:$AA$59,'Points - Player Total'!$A$8:$A$59,'Points - Teams W1'!$A12,'Teams - Window 1'!AV$6:AV$57,1)</f>
        <v>150</v>
      </c>
      <c r="AW12" s="97">
        <f>SUMIFS('Points - Player Total'!$AA$8:$AA$59,'Points - Player Total'!$A$8:$A$59,'Points - Teams W1'!$A12,'Teams - Window 1'!AW$6:AW$57,1)</f>
        <v>150</v>
      </c>
      <c r="AX12" s="97">
        <f>SUMIFS('Points - Player Total'!$AA$8:$AA$59,'Points - Player Total'!$A$8:$A$59,'Points - Teams W1'!$A12,'Teams - Window 1'!AX$6:AX$57,1)</f>
        <v>0</v>
      </c>
      <c r="AY12" s="97">
        <f>SUMIFS('Points - Player Total'!$AA$8:$AA$59,'Points - Player Total'!$A$8:$A$59,'Points - Teams W1'!$A12,'Teams - Window 1'!AY$6:AY$57,1)</f>
        <v>0</v>
      </c>
      <c r="AZ12" s="97">
        <f>SUMIFS('Points - Player Total'!$AA$8:$AA$59,'Points - Player Total'!$A$8:$A$59,'Points - Teams W1'!$A12,'Teams - Window 1'!AZ$6:AZ$57,1)</f>
        <v>150</v>
      </c>
      <c r="BA12" s="97">
        <f>SUMIFS('Points - Player Total'!$AA$8:$AA$59,'Points - Player Total'!$A$8:$A$59,'Points - Teams W1'!$A12,'Teams - Window 1'!BA$6:BA$57,1)</f>
        <v>0</v>
      </c>
      <c r="BB12" s="97">
        <f>SUMIFS('Points - Player Total'!$AA$8:$AA$59,'Points - Player Total'!$A$8:$A$59,'Points - Teams W1'!$A12,'Teams - Window 1'!BB$6:BB$57,1)</f>
        <v>150</v>
      </c>
      <c r="BC12" s="97">
        <f>SUMIFS('Points - Player Total'!$AA$8:$AA$59,'Points - Player Total'!$A$8:$A$59,'Points - Teams W1'!$A12,'Teams - Window 1'!BC$6:BC$57,1)</f>
        <v>150</v>
      </c>
      <c r="BD12" s="97">
        <f>SUMIFS('Points - Player Total'!$AA$8:$AA$59,'Points - Player Total'!$A$8:$A$59,'Points - Teams W1'!$A12,'Teams - Window 1'!BD$6:BD$57,1)</f>
        <v>150</v>
      </c>
      <c r="BE12" s="97">
        <f>SUMIFS('Points - Player Total'!$AA$8:$AA$59,'Points - Player Total'!$A$8:$A$59,'Points - Teams W1'!$A12,'Teams - Window 1'!BE$6:BE$57,1)</f>
        <v>150</v>
      </c>
      <c r="BF12" s="97"/>
      <c r="BG12" s="86">
        <v>7</v>
      </c>
      <c r="BH12" t="s">
        <v>84</v>
      </c>
      <c r="BI12">
        <v>970</v>
      </c>
      <c r="BJ12">
        <f t="shared" si="0"/>
        <v>285</v>
      </c>
      <c r="BK12">
        <v>7</v>
      </c>
      <c r="BL12" t="s">
        <v>24</v>
      </c>
      <c r="BM12">
        <v>516</v>
      </c>
      <c r="BN12">
        <v>7</v>
      </c>
      <c r="BO12" t="s">
        <v>254</v>
      </c>
      <c r="BP12">
        <v>474</v>
      </c>
      <c r="BQ12">
        <v>7</v>
      </c>
    </row>
    <row r="13" spans="1:69" x14ac:dyDescent="0.25">
      <c r="A13" t="s">
        <v>11</v>
      </c>
      <c r="B13" s="16" t="s">
        <v>80</v>
      </c>
      <c r="C13" t="s">
        <v>104</v>
      </c>
      <c r="D13" s="15">
        <v>5.5</v>
      </c>
      <c r="E13" s="97">
        <f>SUMIFS('Points - Player Total'!$AA$8:$AA$59,'Points - Player Total'!$A$8:$A$59,'Points - Teams W1'!$A13,'Teams - Window 1'!E$6:E$57,1)</f>
        <v>0</v>
      </c>
      <c r="F13" s="97">
        <f>SUMIFS('Points - Player Total'!$AA$8:$AA$59,'Points - Player Total'!$A$8:$A$59,'Points - Teams W1'!$A13,'Teams - Window 1'!F$6:F$57,1)</f>
        <v>0</v>
      </c>
      <c r="G13" s="97">
        <f>SUMIFS('Points - Player Total'!$AA$8:$AA$59,'Points - Player Total'!$A$8:$A$59,'Points - Teams W1'!$A13,'Teams - Window 1'!G$6:G$57,1)</f>
        <v>0</v>
      </c>
      <c r="H13" s="97">
        <f>SUMIFS('Points - Player Total'!$AA$8:$AA$59,'Points - Player Total'!$A$8:$A$59,'Points - Teams W1'!$A13,'Teams - Window 1'!H$6:H$57,1)</f>
        <v>0</v>
      </c>
      <c r="I13" s="97">
        <f>SUMIFS('Points - Player Total'!$AA$8:$AA$59,'Points - Player Total'!$A$8:$A$59,'Points - Teams W1'!$A13,'Teams - Window 1'!I$6:I$57,1)</f>
        <v>32</v>
      </c>
      <c r="J13" s="97">
        <f>SUMIFS('Points - Player Total'!$AA$8:$AA$59,'Points - Player Total'!$A$8:$A$59,'Points - Teams W1'!$A13,'Teams - Window 1'!J$6:J$57,1)</f>
        <v>0</v>
      </c>
      <c r="K13" s="97">
        <f>SUMIFS('Points - Player Total'!$AA$8:$AA$59,'Points - Player Total'!$A$8:$A$59,'Points - Teams W1'!$A13,'Teams - Window 1'!K$6:K$57,1)</f>
        <v>0</v>
      </c>
      <c r="L13" s="97">
        <f>SUMIFS('Points - Player Total'!$AA$8:$AA$59,'Points - Player Total'!$A$8:$A$59,'Points - Teams W1'!$A13,'Teams - Window 1'!L$6:L$57,1)</f>
        <v>0</v>
      </c>
      <c r="M13" s="97">
        <f>SUMIFS('Points - Player Total'!$AA$8:$AA$59,'Points - Player Total'!$A$8:$A$59,'Points - Teams W1'!$A13,'Teams - Window 1'!M$6:M$57,1)</f>
        <v>0</v>
      </c>
      <c r="N13" s="97">
        <f>SUMIFS('Points - Player Total'!$AA$8:$AA$59,'Points - Player Total'!$A$8:$A$59,'Points - Teams W1'!$A13,'Teams - Window 1'!N$6:N$57,1)</f>
        <v>0</v>
      </c>
      <c r="O13" s="97">
        <f>SUMIFS('Points - Player Total'!$AA$8:$AA$59,'Points - Player Total'!$A$8:$A$59,'Points - Teams W1'!$A13,'Teams - Window 1'!O$6:O$57,1)</f>
        <v>0</v>
      </c>
      <c r="P13" s="97">
        <f>SUMIFS('Points - Player Total'!$AA$8:$AA$59,'Points - Player Total'!$A$8:$A$59,'Points - Teams W1'!$A13,'Teams - Window 1'!P$6:P$57,1)</f>
        <v>32</v>
      </c>
      <c r="Q13" s="97">
        <f>SUMIFS('Points - Player Total'!$AA$8:$AA$59,'Points - Player Total'!$A$8:$A$59,'Points - Teams W1'!$A13,'Teams - Window 1'!Q$6:Q$57,1)</f>
        <v>0</v>
      </c>
      <c r="R13" s="97">
        <f>SUMIFS('Points - Player Total'!$AA$8:$AA$59,'Points - Player Total'!$A$8:$A$59,'Points - Teams W1'!$A13,'Teams - Window 1'!R$6:R$57,1)</f>
        <v>0</v>
      </c>
      <c r="S13" s="97">
        <f>SUMIFS('Points - Player Total'!$AA$8:$AA$59,'Points - Player Total'!$A$8:$A$59,'Points - Teams W1'!$A13,'Teams - Window 1'!S$6:S$57,1)</f>
        <v>0</v>
      </c>
      <c r="T13" s="97">
        <f>SUMIFS('Points - Player Total'!$AA$8:$AA$59,'Points - Player Total'!$A$8:$A$59,'Points - Teams W1'!$A13,'Teams - Window 1'!T$6:T$57,1)</f>
        <v>0</v>
      </c>
      <c r="U13" s="97">
        <f>SUMIFS('Points - Player Total'!$AA$8:$AA$59,'Points - Player Total'!$A$8:$A$59,'Points - Teams W1'!$A13,'Teams - Window 1'!U$6:U$57,1)</f>
        <v>0</v>
      </c>
      <c r="V13" s="97">
        <f>SUMIFS('Points - Player Total'!$AA$8:$AA$59,'Points - Player Total'!$A$8:$A$59,'Points - Teams W1'!$A13,'Teams - Window 1'!V$6:V$57,1)</f>
        <v>0</v>
      </c>
      <c r="W13" s="97">
        <f>SUMIFS('Points - Player Total'!$AA$8:$AA$59,'Points - Player Total'!$A$8:$A$59,'Points - Teams W1'!$A13,'Teams - Window 1'!W$6:W$57,1)</f>
        <v>0</v>
      </c>
      <c r="X13" s="97">
        <f>SUMIFS('Points - Player Total'!$AA$8:$AA$59,'Points - Player Total'!$A$8:$A$59,'Points - Teams W1'!$A13,'Teams - Window 1'!X$6:X$57,1)</f>
        <v>0</v>
      </c>
      <c r="Y13" s="97">
        <f>SUMIFS('Points - Player Total'!$AA$8:$AA$59,'Points - Player Total'!$A$8:$A$59,'Points - Teams W1'!$A13,'Teams - Window 1'!Y$6:Y$57,1)</f>
        <v>0</v>
      </c>
      <c r="Z13" s="97">
        <f>SUMIFS('Points - Player Total'!$AA$8:$AA$59,'Points - Player Total'!$A$8:$A$59,'Points - Teams W1'!$A13,'Teams - Window 1'!Z$6:Z$57,1)</f>
        <v>0</v>
      </c>
      <c r="AA13" s="97">
        <f>SUMIFS('Points - Player Total'!$AA$8:$AA$59,'Points - Player Total'!$A$8:$A$59,'Points - Teams W1'!$A13,'Teams - Window 1'!AA$6:AA$57,1)</f>
        <v>0</v>
      </c>
      <c r="AB13" s="97">
        <f>SUMIFS('Points - Player Total'!$AA$8:$AA$59,'Points - Player Total'!$A$8:$A$59,'Points - Teams W1'!$A13,'Teams - Window 1'!AB$6:AB$57,1)</f>
        <v>0</v>
      </c>
      <c r="AC13" s="97">
        <f>SUMIFS('Points - Player Total'!$AA$8:$AA$59,'Points - Player Total'!$A$8:$A$59,'Points - Teams W1'!$A13,'Teams - Window 1'!AC$6:AC$57,1)</f>
        <v>0</v>
      </c>
      <c r="AD13" s="97">
        <f>SUMIFS('Points - Player Total'!$AA$8:$AA$59,'Points - Player Total'!$A$8:$A$59,'Points - Teams W1'!$A13,'Teams - Window 1'!AD$6:AD$57,1)</f>
        <v>0</v>
      </c>
      <c r="AE13" s="97">
        <f>SUMIFS('Points - Player Total'!$AA$8:$AA$59,'Points - Player Total'!$A$8:$A$59,'Points - Teams W1'!$A13,'Teams - Window 1'!AE$6:AE$57,1)</f>
        <v>0</v>
      </c>
      <c r="AF13" s="97">
        <f>SUMIFS('Points - Player Total'!$AA$8:$AA$59,'Points - Player Total'!$A$8:$A$59,'Points - Teams W1'!$A13,'Teams - Window 1'!AF$6:AF$57,1)</f>
        <v>0</v>
      </c>
      <c r="AG13" s="97">
        <f>SUMIFS('Points - Player Total'!$AA$8:$AA$59,'Points - Player Total'!$A$8:$A$59,'Points - Teams W1'!$A13,'Teams - Window 1'!AG$6:AG$57,1)</f>
        <v>0</v>
      </c>
      <c r="AH13" s="97">
        <f>SUMIFS('Points - Player Total'!$AA$8:$AA$59,'Points - Player Total'!$A$8:$A$59,'Points - Teams W1'!$A13,'Teams - Window 1'!AH$6:AH$57,1)</f>
        <v>0</v>
      </c>
      <c r="AI13" s="97">
        <f>SUMIFS('Points - Player Total'!$AA$8:$AA$59,'Points - Player Total'!$A$8:$A$59,'Points - Teams W1'!$A13,'Teams - Window 1'!AI$6:AI$57,1)</f>
        <v>0</v>
      </c>
      <c r="AJ13" s="97">
        <f>SUMIFS('Points - Player Total'!$AA$8:$AA$59,'Points - Player Total'!$A$8:$A$59,'Points - Teams W1'!$A13,'Teams - Window 1'!AJ$6:AJ$57,1)</f>
        <v>0</v>
      </c>
      <c r="AK13" s="97">
        <f>SUMIFS('Points - Player Total'!$AA$8:$AA$59,'Points - Player Total'!$A$8:$A$59,'Points - Teams W1'!$A13,'Teams - Window 1'!AK$6:AK$57,1)</f>
        <v>0</v>
      </c>
      <c r="AL13" s="97">
        <f>SUMIFS('Points - Player Total'!$AA$8:$AA$59,'Points - Player Total'!$A$8:$A$59,'Points - Teams W1'!$A13,'Teams - Window 1'!AL$6:AL$57,1)</f>
        <v>0</v>
      </c>
      <c r="AM13" s="97">
        <f>SUMIFS('Points - Player Total'!$AA$8:$AA$59,'Points - Player Total'!$A$8:$A$59,'Points - Teams W1'!$A13,'Teams - Window 1'!AM$6:AM$57,1)</f>
        <v>0</v>
      </c>
      <c r="AN13" s="97">
        <f>SUMIFS('Points - Player Total'!$AA$8:$AA$59,'Points - Player Total'!$A$8:$A$59,'Points - Teams W1'!$A13,'Teams - Window 1'!AN$6:AN$57,1)</f>
        <v>0</v>
      </c>
      <c r="AO13" s="97">
        <f>SUMIFS('Points - Player Total'!$AA$8:$AA$59,'Points - Player Total'!$A$8:$A$59,'Points - Teams W1'!$A13,'Teams - Window 1'!AO$6:AO$57,1)</f>
        <v>0</v>
      </c>
      <c r="AP13" s="97">
        <f>SUMIFS('Points - Player Total'!$AA$8:$AA$59,'Points - Player Total'!$A$8:$A$59,'Points - Teams W1'!$A13,'Teams - Window 1'!AP$6:AP$57,1)</f>
        <v>0</v>
      </c>
      <c r="AQ13" s="97">
        <f>SUMIFS('Points - Player Total'!$AA$8:$AA$59,'Points - Player Total'!$A$8:$A$59,'Points - Teams W1'!$A13,'Teams - Window 1'!AQ$6:AQ$57,1)</f>
        <v>0</v>
      </c>
      <c r="AR13" s="97">
        <f>SUMIFS('Points - Player Total'!$AA$8:$AA$59,'Points - Player Total'!$A$8:$A$59,'Points - Teams W1'!$A13,'Teams - Window 1'!AR$6:AR$57,1)</f>
        <v>0</v>
      </c>
      <c r="AS13" s="97">
        <f>SUMIFS('Points - Player Total'!$AA$8:$AA$59,'Points - Player Total'!$A$8:$A$59,'Points - Teams W1'!$A13,'Teams - Window 1'!AS$6:AS$57,1)</f>
        <v>0</v>
      </c>
      <c r="AT13" s="97">
        <f>SUMIFS('Points - Player Total'!$AA$8:$AA$59,'Points - Player Total'!$A$8:$A$59,'Points - Teams W1'!$A13,'Teams - Window 1'!AT$6:AT$57,1)</f>
        <v>0</v>
      </c>
      <c r="AU13" s="97">
        <f>SUMIFS('Points - Player Total'!$AA$8:$AA$59,'Points - Player Total'!$A$8:$A$59,'Points - Teams W1'!$A13,'Teams - Window 1'!AU$6:AU$57,1)</f>
        <v>0</v>
      </c>
      <c r="AV13" s="97">
        <f>SUMIFS('Points - Player Total'!$AA$8:$AA$59,'Points - Player Total'!$A$8:$A$59,'Points - Teams W1'!$A13,'Teams - Window 1'!AV$6:AV$57,1)</f>
        <v>0</v>
      </c>
      <c r="AW13" s="97">
        <f>SUMIFS('Points - Player Total'!$AA$8:$AA$59,'Points - Player Total'!$A$8:$A$59,'Points - Teams W1'!$A13,'Teams - Window 1'!AW$6:AW$57,1)</f>
        <v>0</v>
      </c>
      <c r="AX13" s="97">
        <f>SUMIFS('Points - Player Total'!$AA$8:$AA$59,'Points - Player Total'!$A$8:$A$59,'Points - Teams W1'!$A13,'Teams - Window 1'!AX$6:AX$57,1)</f>
        <v>0</v>
      </c>
      <c r="AY13" s="97">
        <f>SUMIFS('Points - Player Total'!$AA$8:$AA$59,'Points - Player Total'!$A$8:$A$59,'Points - Teams W1'!$A13,'Teams - Window 1'!AY$6:AY$57,1)</f>
        <v>0</v>
      </c>
      <c r="AZ13" s="97">
        <f>SUMIFS('Points - Player Total'!$AA$8:$AA$59,'Points - Player Total'!$A$8:$A$59,'Points - Teams W1'!$A13,'Teams - Window 1'!AZ$6:AZ$57,1)</f>
        <v>0</v>
      </c>
      <c r="BA13" s="97">
        <f>SUMIFS('Points - Player Total'!$AA$8:$AA$59,'Points - Player Total'!$A$8:$A$59,'Points - Teams W1'!$A13,'Teams - Window 1'!BA$6:BA$57,1)</f>
        <v>0</v>
      </c>
      <c r="BB13" s="97">
        <f>SUMIFS('Points - Player Total'!$AA$8:$AA$59,'Points - Player Total'!$A$8:$A$59,'Points - Teams W1'!$A13,'Teams - Window 1'!BB$6:BB$57,1)</f>
        <v>0</v>
      </c>
      <c r="BC13" s="97">
        <f>SUMIFS('Points - Player Total'!$AA$8:$AA$59,'Points - Player Total'!$A$8:$A$59,'Points - Teams W1'!$A13,'Teams - Window 1'!BC$6:BC$57,1)</f>
        <v>0</v>
      </c>
      <c r="BD13" s="97">
        <f>SUMIFS('Points - Player Total'!$AA$8:$AA$59,'Points - Player Total'!$A$8:$A$59,'Points - Teams W1'!$A13,'Teams - Window 1'!BD$6:BD$57,1)</f>
        <v>0</v>
      </c>
      <c r="BE13" s="97">
        <f>SUMIFS('Points - Player Total'!$AA$8:$AA$59,'Points - Player Total'!$A$8:$A$59,'Points - Teams W1'!$A13,'Teams - Window 1'!BE$6:BE$57,1)</f>
        <v>0</v>
      </c>
      <c r="BF13" s="97"/>
      <c r="BG13" s="86">
        <v>8</v>
      </c>
      <c r="BH13" t="s">
        <v>26</v>
      </c>
      <c r="BI13">
        <v>953</v>
      </c>
      <c r="BJ13">
        <f t="shared" si="0"/>
        <v>302</v>
      </c>
      <c r="BK13">
        <v>8</v>
      </c>
      <c r="BL13" t="s">
        <v>4</v>
      </c>
      <c r="BM13">
        <v>515</v>
      </c>
      <c r="BN13">
        <v>8</v>
      </c>
      <c r="BO13" t="s">
        <v>82</v>
      </c>
      <c r="BP13">
        <v>459</v>
      </c>
      <c r="BQ13">
        <v>8</v>
      </c>
    </row>
    <row r="14" spans="1:69" x14ac:dyDescent="0.25">
      <c r="A14" t="s">
        <v>15</v>
      </c>
      <c r="B14" s="16" t="s">
        <v>79</v>
      </c>
      <c r="C14" t="s">
        <v>104</v>
      </c>
      <c r="D14" s="15">
        <v>5</v>
      </c>
      <c r="E14" s="97">
        <f>SUMIFS('Points - Player Total'!$AA$8:$AA$59,'Points - Player Total'!$A$8:$A$59,'Points - Teams W1'!$A14,'Teams - Window 1'!E$6:E$57,1)</f>
        <v>165</v>
      </c>
      <c r="F14" s="97">
        <f>SUMIFS('Points - Player Total'!$AA$8:$AA$59,'Points - Player Total'!$A$8:$A$59,'Points - Teams W1'!$A14,'Teams - Window 1'!F$6:F$57,1)</f>
        <v>0</v>
      </c>
      <c r="G14" s="97">
        <f>SUMIFS('Points - Player Total'!$AA$8:$AA$59,'Points - Player Total'!$A$8:$A$59,'Points - Teams W1'!$A14,'Teams - Window 1'!G$6:G$57,1)</f>
        <v>0</v>
      </c>
      <c r="H14" s="97">
        <f>SUMIFS('Points - Player Total'!$AA$8:$AA$59,'Points - Player Total'!$A$8:$A$59,'Points - Teams W1'!$A14,'Teams - Window 1'!H$6:H$57,1)</f>
        <v>0</v>
      </c>
      <c r="I14" s="97">
        <f>SUMIFS('Points - Player Total'!$AA$8:$AA$59,'Points - Player Total'!$A$8:$A$59,'Points - Teams W1'!$A14,'Teams - Window 1'!I$6:I$57,1)</f>
        <v>0</v>
      </c>
      <c r="J14" s="97">
        <f>SUMIFS('Points - Player Total'!$AA$8:$AA$59,'Points - Player Total'!$A$8:$A$59,'Points - Teams W1'!$A14,'Teams - Window 1'!J$6:J$57,1)</f>
        <v>0</v>
      </c>
      <c r="K14" s="97">
        <f>SUMIFS('Points - Player Total'!$AA$8:$AA$59,'Points - Player Total'!$A$8:$A$59,'Points - Teams W1'!$A14,'Teams - Window 1'!K$6:K$57,1)</f>
        <v>165</v>
      </c>
      <c r="L14" s="97">
        <f>SUMIFS('Points - Player Total'!$AA$8:$AA$59,'Points - Player Total'!$A$8:$A$59,'Points - Teams W1'!$A14,'Teams - Window 1'!L$6:L$57,1)</f>
        <v>0</v>
      </c>
      <c r="M14" s="97">
        <f>SUMIFS('Points - Player Total'!$AA$8:$AA$59,'Points - Player Total'!$A$8:$A$59,'Points - Teams W1'!$A14,'Teams - Window 1'!M$6:M$57,1)</f>
        <v>0</v>
      </c>
      <c r="N14" s="97">
        <f>SUMIFS('Points - Player Total'!$AA$8:$AA$59,'Points - Player Total'!$A$8:$A$59,'Points - Teams W1'!$A14,'Teams - Window 1'!N$6:N$57,1)</f>
        <v>0</v>
      </c>
      <c r="O14" s="97">
        <f>SUMIFS('Points - Player Total'!$AA$8:$AA$59,'Points - Player Total'!$A$8:$A$59,'Points - Teams W1'!$A14,'Teams - Window 1'!O$6:O$57,1)</f>
        <v>0</v>
      </c>
      <c r="P14" s="97">
        <f>SUMIFS('Points - Player Total'!$AA$8:$AA$59,'Points - Player Total'!$A$8:$A$59,'Points - Teams W1'!$A14,'Teams - Window 1'!P$6:P$57,1)</f>
        <v>0</v>
      </c>
      <c r="Q14" s="97">
        <f>SUMIFS('Points - Player Total'!$AA$8:$AA$59,'Points - Player Total'!$A$8:$A$59,'Points - Teams W1'!$A14,'Teams - Window 1'!Q$6:Q$57,1)</f>
        <v>165</v>
      </c>
      <c r="R14" s="97">
        <f>SUMIFS('Points - Player Total'!$AA$8:$AA$59,'Points - Player Total'!$A$8:$A$59,'Points - Teams W1'!$A14,'Teams - Window 1'!R$6:R$57,1)</f>
        <v>165</v>
      </c>
      <c r="S14" s="97">
        <f>SUMIFS('Points - Player Total'!$AA$8:$AA$59,'Points - Player Total'!$A$8:$A$59,'Points - Teams W1'!$A14,'Teams - Window 1'!S$6:S$57,1)</f>
        <v>165</v>
      </c>
      <c r="T14" s="97">
        <f>SUMIFS('Points - Player Total'!$AA$8:$AA$59,'Points - Player Total'!$A$8:$A$59,'Points - Teams W1'!$A14,'Teams - Window 1'!T$6:T$57,1)</f>
        <v>0</v>
      </c>
      <c r="U14" s="97">
        <f>SUMIFS('Points - Player Total'!$AA$8:$AA$59,'Points - Player Total'!$A$8:$A$59,'Points - Teams W1'!$A14,'Teams - Window 1'!U$6:U$57,1)</f>
        <v>0</v>
      </c>
      <c r="V14" s="97">
        <f>SUMIFS('Points - Player Total'!$AA$8:$AA$59,'Points - Player Total'!$A$8:$A$59,'Points - Teams W1'!$A14,'Teams - Window 1'!V$6:V$57,1)</f>
        <v>0</v>
      </c>
      <c r="W14" s="97">
        <f>SUMIFS('Points - Player Total'!$AA$8:$AA$59,'Points - Player Total'!$A$8:$A$59,'Points - Teams W1'!$A14,'Teams - Window 1'!W$6:W$57,1)</f>
        <v>165</v>
      </c>
      <c r="X14" s="97">
        <f>SUMIFS('Points - Player Total'!$AA$8:$AA$59,'Points - Player Total'!$A$8:$A$59,'Points - Teams W1'!$A14,'Teams - Window 1'!X$6:X$57,1)</f>
        <v>0</v>
      </c>
      <c r="Y14" s="97">
        <f>SUMIFS('Points - Player Total'!$AA$8:$AA$59,'Points - Player Total'!$A$8:$A$59,'Points - Teams W1'!$A14,'Teams - Window 1'!Y$6:Y$57,1)</f>
        <v>0</v>
      </c>
      <c r="Z14" s="97">
        <f>SUMIFS('Points - Player Total'!$AA$8:$AA$59,'Points - Player Total'!$A$8:$A$59,'Points - Teams W1'!$A14,'Teams - Window 1'!Z$6:Z$57,1)</f>
        <v>165</v>
      </c>
      <c r="AA14" s="97">
        <f>SUMIFS('Points - Player Total'!$AA$8:$AA$59,'Points - Player Total'!$A$8:$A$59,'Points - Teams W1'!$A14,'Teams - Window 1'!AA$6:AA$57,1)</f>
        <v>0</v>
      </c>
      <c r="AB14" s="97">
        <f>SUMIFS('Points - Player Total'!$AA$8:$AA$59,'Points - Player Total'!$A$8:$A$59,'Points - Teams W1'!$A14,'Teams - Window 1'!AB$6:AB$57,1)</f>
        <v>0</v>
      </c>
      <c r="AC14" s="97">
        <f>SUMIFS('Points - Player Total'!$AA$8:$AA$59,'Points - Player Total'!$A$8:$A$59,'Points - Teams W1'!$A14,'Teams - Window 1'!AC$6:AC$57,1)</f>
        <v>0</v>
      </c>
      <c r="AD14" s="97">
        <f>SUMIFS('Points - Player Total'!$AA$8:$AA$59,'Points - Player Total'!$A$8:$A$59,'Points - Teams W1'!$A14,'Teams - Window 1'!AD$6:AD$57,1)</f>
        <v>0</v>
      </c>
      <c r="AE14" s="97">
        <f>SUMIFS('Points - Player Total'!$AA$8:$AA$59,'Points - Player Total'!$A$8:$A$59,'Points - Teams W1'!$A14,'Teams - Window 1'!AE$6:AE$57,1)</f>
        <v>0</v>
      </c>
      <c r="AF14" s="97">
        <f>SUMIFS('Points - Player Total'!$AA$8:$AA$59,'Points - Player Total'!$A$8:$A$59,'Points - Teams W1'!$A14,'Teams - Window 1'!AF$6:AF$57,1)</f>
        <v>0</v>
      </c>
      <c r="AG14" s="97">
        <f>SUMIFS('Points - Player Total'!$AA$8:$AA$59,'Points - Player Total'!$A$8:$A$59,'Points - Teams W1'!$A14,'Teams - Window 1'!AG$6:AG$57,1)</f>
        <v>165</v>
      </c>
      <c r="AH14" s="97">
        <f>SUMIFS('Points - Player Total'!$AA$8:$AA$59,'Points - Player Total'!$A$8:$A$59,'Points - Teams W1'!$A14,'Teams - Window 1'!AH$6:AH$57,1)</f>
        <v>0</v>
      </c>
      <c r="AI14" s="97">
        <f>SUMIFS('Points - Player Total'!$AA$8:$AA$59,'Points - Player Total'!$A$8:$A$59,'Points - Teams W1'!$A14,'Teams - Window 1'!AI$6:AI$57,1)</f>
        <v>0</v>
      </c>
      <c r="AJ14" s="97">
        <f>SUMIFS('Points - Player Total'!$AA$8:$AA$59,'Points - Player Total'!$A$8:$A$59,'Points - Teams W1'!$A14,'Teams - Window 1'!AJ$6:AJ$57,1)</f>
        <v>0</v>
      </c>
      <c r="AK14" s="97">
        <f>SUMIFS('Points - Player Total'!$AA$8:$AA$59,'Points - Player Total'!$A$8:$A$59,'Points - Teams W1'!$A14,'Teams - Window 1'!AK$6:AK$57,1)</f>
        <v>0</v>
      </c>
      <c r="AL14" s="97">
        <f>SUMIFS('Points - Player Total'!$AA$8:$AA$59,'Points - Player Total'!$A$8:$A$59,'Points - Teams W1'!$A14,'Teams - Window 1'!AL$6:AL$57,1)</f>
        <v>165</v>
      </c>
      <c r="AM14" s="97">
        <f>SUMIFS('Points - Player Total'!$AA$8:$AA$59,'Points - Player Total'!$A$8:$A$59,'Points - Teams W1'!$A14,'Teams - Window 1'!AM$6:AM$57,1)</f>
        <v>0</v>
      </c>
      <c r="AN14" s="97">
        <f>SUMIFS('Points - Player Total'!$AA$8:$AA$59,'Points - Player Total'!$A$8:$A$59,'Points - Teams W1'!$A14,'Teams - Window 1'!AN$6:AN$57,1)</f>
        <v>165</v>
      </c>
      <c r="AO14" s="97">
        <f>SUMIFS('Points - Player Total'!$AA$8:$AA$59,'Points - Player Total'!$A$8:$A$59,'Points - Teams W1'!$A14,'Teams - Window 1'!AO$6:AO$57,1)</f>
        <v>0</v>
      </c>
      <c r="AP14" s="97">
        <f>SUMIFS('Points - Player Total'!$AA$8:$AA$59,'Points - Player Total'!$A$8:$A$59,'Points - Teams W1'!$A14,'Teams - Window 1'!AP$6:AP$57,1)</f>
        <v>0</v>
      </c>
      <c r="AQ14" s="97">
        <f>SUMIFS('Points - Player Total'!$AA$8:$AA$59,'Points - Player Total'!$A$8:$A$59,'Points - Teams W1'!$A14,'Teams - Window 1'!AQ$6:AQ$57,1)</f>
        <v>0</v>
      </c>
      <c r="AR14" s="97">
        <f>SUMIFS('Points - Player Total'!$AA$8:$AA$59,'Points - Player Total'!$A$8:$A$59,'Points - Teams W1'!$A14,'Teams - Window 1'!AR$6:AR$57,1)</f>
        <v>0</v>
      </c>
      <c r="AS14" s="97">
        <f>SUMIFS('Points - Player Total'!$AA$8:$AA$59,'Points - Player Total'!$A$8:$A$59,'Points - Teams W1'!$A14,'Teams - Window 1'!AS$6:AS$57,1)</f>
        <v>0</v>
      </c>
      <c r="AT14" s="97">
        <f>SUMIFS('Points - Player Total'!$AA$8:$AA$59,'Points - Player Total'!$A$8:$A$59,'Points - Teams W1'!$A14,'Teams - Window 1'!AT$6:AT$57,1)</f>
        <v>165</v>
      </c>
      <c r="AU14" s="97">
        <f>SUMIFS('Points - Player Total'!$AA$8:$AA$59,'Points - Player Total'!$A$8:$A$59,'Points - Teams W1'!$A14,'Teams - Window 1'!AU$6:AU$57,1)</f>
        <v>0</v>
      </c>
      <c r="AV14" s="97">
        <f>SUMIFS('Points - Player Total'!$AA$8:$AA$59,'Points - Player Total'!$A$8:$A$59,'Points - Teams W1'!$A14,'Teams - Window 1'!AV$6:AV$57,1)</f>
        <v>0</v>
      </c>
      <c r="AW14" s="97">
        <f>SUMIFS('Points - Player Total'!$AA$8:$AA$59,'Points - Player Total'!$A$8:$A$59,'Points - Teams W1'!$A14,'Teams - Window 1'!AW$6:AW$57,1)</f>
        <v>0</v>
      </c>
      <c r="AX14" s="97">
        <f>SUMIFS('Points - Player Total'!$AA$8:$AA$59,'Points - Player Total'!$A$8:$A$59,'Points - Teams W1'!$A14,'Teams - Window 1'!AX$6:AX$57,1)</f>
        <v>0</v>
      </c>
      <c r="AY14" s="97">
        <f>SUMIFS('Points - Player Total'!$AA$8:$AA$59,'Points - Player Total'!$A$8:$A$59,'Points - Teams W1'!$A14,'Teams - Window 1'!AY$6:AY$57,1)</f>
        <v>0</v>
      </c>
      <c r="AZ14" s="97">
        <f>SUMIFS('Points - Player Total'!$AA$8:$AA$59,'Points - Player Total'!$A$8:$A$59,'Points - Teams W1'!$A14,'Teams - Window 1'!AZ$6:AZ$57,1)</f>
        <v>165</v>
      </c>
      <c r="BA14" s="97">
        <f>SUMIFS('Points - Player Total'!$AA$8:$AA$59,'Points - Player Total'!$A$8:$A$59,'Points - Teams W1'!$A14,'Teams - Window 1'!BA$6:BA$57,1)</f>
        <v>165</v>
      </c>
      <c r="BB14" s="97">
        <f>SUMIFS('Points - Player Total'!$AA$8:$AA$59,'Points - Player Total'!$A$8:$A$59,'Points - Teams W1'!$A14,'Teams - Window 1'!BB$6:BB$57,1)</f>
        <v>0</v>
      </c>
      <c r="BC14" s="97">
        <f>SUMIFS('Points - Player Total'!$AA$8:$AA$59,'Points - Player Total'!$A$8:$A$59,'Points - Teams W1'!$A14,'Teams - Window 1'!BC$6:BC$57,1)</f>
        <v>0</v>
      </c>
      <c r="BD14" s="97">
        <f>SUMIFS('Points - Player Total'!$AA$8:$AA$59,'Points - Player Total'!$A$8:$A$59,'Points - Teams W1'!$A14,'Teams - Window 1'!BD$6:BD$57,1)</f>
        <v>165</v>
      </c>
      <c r="BE14" s="97">
        <f>SUMIFS('Points - Player Total'!$AA$8:$AA$59,'Points - Player Total'!$A$8:$A$59,'Points - Teams W1'!$A14,'Teams - Window 1'!BE$6:BE$57,1)</f>
        <v>0</v>
      </c>
      <c r="BF14" s="97"/>
      <c r="BG14" s="86">
        <v>9</v>
      </c>
      <c r="BH14" t="s">
        <v>333</v>
      </c>
      <c r="BI14">
        <v>940</v>
      </c>
      <c r="BJ14">
        <f t="shared" si="0"/>
        <v>315</v>
      </c>
      <c r="BK14">
        <v>9</v>
      </c>
      <c r="BL14" t="s">
        <v>6</v>
      </c>
      <c r="BM14">
        <v>498</v>
      </c>
      <c r="BN14">
        <v>9</v>
      </c>
      <c r="BO14" t="s">
        <v>36</v>
      </c>
      <c r="BP14">
        <v>454</v>
      </c>
      <c r="BQ14">
        <v>9</v>
      </c>
    </row>
    <row r="15" spans="1:69" x14ac:dyDescent="0.25">
      <c r="A15" t="s">
        <v>13</v>
      </c>
      <c r="B15" s="16" t="s">
        <v>79</v>
      </c>
      <c r="C15" t="s">
        <v>104</v>
      </c>
      <c r="D15" s="15">
        <v>5</v>
      </c>
      <c r="E15" s="97">
        <f>SUMIFS('Points - Player Total'!$AA$8:$AA$59,'Points - Player Total'!$A$8:$A$59,'Points - Teams W1'!$A15,'Teams - Window 1'!E$6:E$57,1)</f>
        <v>0</v>
      </c>
      <c r="F15" s="97">
        <f>SUMIFS('Points - Player Total'!$AA$8:$AA$59,'Points - Player Total'!$A$8:$A$59,'Points - Teams W1'!$A15,'Teams - Window 1'!F$6:F$57,1)</f>
        <v>175</v>
      </c>
      <c r="G15" s="97">
        <f>SUMIFS('Points - Player Total'!$AA$8:$AA$59,'Points - Player Total'!$A$8:$A$59,'Points - Teams W1'!$A15,'Teams - Window 1'!G$6:G$57,1)</f>
        <v>0</v>
      </c>
      <c r="H15" s="97">
        <f>SUMIFS('Points - Player Total'!$AA$8:$AA$59,'Points - Player Total'!$A$8:$A$59,'Points - Teams W1'!$A15,'Teams - Window 1'!H$6:H$57,1)</f>
        <v>175</v>
      </c>
      <c r="I15" s="97">
        <f>SUMIFS('Points - Player Total'!$AA$8:$AA$59,'Points - Player Total'!$A$8:$A$59,'Points - Teams W1'!$A15,'Teams - Window 1'!I$6:I$57,1)</f>
        <v>0</v>
      </c>
      <c r="J15" s="97">
        <f>SUMIFS('Points - Player Total'!$AA$8:$AA$59,'Points - Player Total'!$A$8:$A$59,'Points - Teams W1'!$A15,'Teams - Window 1'!J$6:J$57,1)</f>
        <v>0</v>
      </c>
      <c r="K15" s="97">
        <f>SUMIFS('Points - Player Total'!$AA$8:$AA$59,'Points - Player Total'!$A$8:$A$59,'Points - Teams W1'!$A15,'Teams - Window 1'!K$6:K$57,1)</f>
        <v>175</v>
      </c>
      <c r="L15" s="97">
        <f>SUMIFS('Points - Player Total'!$AA$8:$AA$59,'Points - Player Total'!$A$8:$A$59,'Points - Teams W1'!$A15,'Teams - Window 1'!L$6:L$57,1)</f>
        <v>175</v>
      </c>
      <c r="M15" s="97">
        <f>SUMIFS('Points - Player Total'!$AA$8:$AA$59,'Points - Player Total'!$A$8:$A$59,'Points - Teams W1'!$A15,'Teams - Window 1'!M$6:M$57,1)</f>
        <v>175</v>
      </c>
      <c r="N15" s="97">
        <f>SUMIFS('Points - Player Total'!$AA$8:$AA$59,'Points - Player Total'!$A$8:$A$59,'Points - Teams W1'!$A15,'Teams - Window 1'!N$6:N$57,1)</f>
        <v>175</v>
      </c>
      <c r="O15" s="97">
        <f>SUMIFS('Points - Player Total'!$AA$8:$AA$59,'Points - Player Total'!$A$8:$A$59,'Points - Teams W1'!$A15,'Teams - Window 1'!O$6:O$57,1)</f>
        <v>0</v>
      </c>
      <c r="P15" s="97">
        <f>SUMIFS('Points - Player Total'!$AA$8:$AA$59,'Points - Player Total'!$A$8:$A$59,'Points - Teams W1'!$A15,'Teams - Window 1'!P$6:P$57,1)</f>
        <v>0</v>
      </c>
      <c r="Q15" s="97">
        <f>SUMIFS('Points - Player Total'!$AA$8:$AA$59,'Points - Player Total'!$A$8:$A$59,'Points - Teams W1'!$A15,'Teams - Window 1'!Q$6:Q$57,1)</f>
        <v>175</v>
      </c>
      <c r="R15" s="97">
        <f>SUMIFS('Points - Player Total'!$AA$8:$AA$59,'Points - Player Total'!$A$8:$A$59,'Points - Teams W1'!$A15,'Teams - Window 1'!R$6:R$57,1)</f>
        <v>175</v>
      </c>
      <c r="S15" s="97">
        <f>SUMIFS('Points - Player Total'!$AA$8:$AA$59,'Points - Player Total'!$A$8:$A$59,'Points - Teams W1'!$A15,'Teams - Window 1'!S$6:S$57,1)</f>
        <v>175</v>
      </c>
      <c r="T15" s="97">
        <f>SUMIFS('Points - Player Total'!$AA$8:$AA$59,'Points - Player Total'!$A$8:$A$59,'Points - Teams W1'!$A15,'Teams - Window 1'!T$6:T$57,1)</f>
        <v>0</v>
      </c>
      <c r="U15" s="97">
        <f>SUMIFS('Points - Player Total'!$AA$8:$AA$59,'Points - Player Total'!$A$8:$A$59,'Points - Teams W1'!$A15,'Teams - Window 1'!U$6:U$57,1)</f>
        <v>0</v>
      </c>
      <c r="V15" s="97">
        <f>SUMIFS('Points - Player Total'!$AA$8:$AA$59,'Points - Player Total'!$A$8:$A$59,'Points - Teams W1'!$A15,'Teams - Window 1'!V$6:V$57,1)</f>
        <v>175</v>
      </c>
      <c r="W15" s="97">
        <f>SUMIFS('Points - Player Total'!$AA$8:$AA$59,'Points - Player Total'!$A$8:$A$59,'Points - Teams W1'!$A15,'Teams - Window 1'!W$6:W$57,1)</f>
        <v>0</v>
      </c>
      <c r="X15" s="97">
        <f>SUMIFS('Points - Player Total'!$AA$8:$AA$59,'Points - Player Total'!$A$8:$A$59,'Points - Teams W1'!$A15,'Teams - Window 1'!X$6:X$57,1)</f>
        <v>175</v>
      </c>
      <c r="Y15" s="97">
        <f>SUMIFS('Points - Player Total'!$AA$8:$AA$59,'Points - Player Total'!$A$8:$A$59,'Points - Teams W1'!$A15,'Teams - Window 1'!Y$6:Y$57,1)</f>
        <v>0</v>
      </c>
      <c r="Z15" s="97">
        <f>SUMIFS('Points - Player Total'!$AA$8:$AA$59,'Points - Player Total'!$A$8:$A$59,'Points - Teams W1'!$A15,'Teams - Window 1'!Z$6:Z$57,1)</f>
        <v>0</v>
      </c>
      <c r="AA15" s="97">
        <f>SUMIFS('Points - Player Total'!$AA$8:$AA$59,'Points - Player Total'!$A$8:$A$59,'Points - Teams W1'!$A15,'Teams - Window 1'!AA$6:AA$57,1)</f>
        <v>175</v>
      </c>
      <c r="AB15" s="97">
        <f>SUMIFS('Points - Player Total'!$AA$8:$AA$59,'Points - Player Total'!$A$8:$A$59,'Points - Teams W1'!$A15,'Teams - Window 1'!AB$6:AB$57,1)</f>
        <v>0</v>
      </c>
      <c r="AC15" s="97">
        <f>SUMIFS('Points - Player Total'!$AA$8:$AA$59,'Points - Player Total'!$A$8:$A$59,'Points - Teams W1'!$A15,'Teams - Window 1'!AC$6:AC$57,1)</f>
        <v>175</v>
      </c>
      <c r="AD15" s="97">
        <f>SUMIFS('Points - Player Total'!$AA$8:$AA$59,'Points - Player Total'!$A$8:$A$59,'Points - Teams W1'!$A15,'Teams - Window 1'!AD$6:AD$57,1)</f>
        <v>0</v>
      </c>
      <c r="AE15" s="97">
        <f>SUMIFS('Points - Player Total'!$AA$8:$AA$59,'Points - Player Total'!$A$8:$A$59,'Points - Teams W1'!$A15,'Teams - Window 1'!AE$6:AE$57,1)</f>
        <v>0</v>
      </c>
      <c r="AF15" s="97">
        <f>SUMIFS('Points - Player Total'!$AA$8:$AA$59,'Points - Player Total'!$A$8:$A$59,'Points - Teams W1'!$A15,'Teams - Window 1'!AF$6:AF$57,1)</f>
        <v>0</v>
      </c>
      <c r="AG15" s="97">
        <f>SUMIFS('Points - Player Total'!$AA$8:$AA$59,'Points - Player Total'!$A$8:$A$59,'Points - Teams W1'!$A15,'Teams - Window 1'!AG$6:AG$57,1)</f>
        <v>175</v>
      </c>
      <c r="AH15" s="97">
        <f>SUMIFS('Points - Player Total'!$AA$8:$AA$59,'Points - Player Total'!$A$8:$A$59,'Points - Teams W1'!$A15,'Teams - Window 1'!AH$6:AH$57,1)</f>
        <v>0</v>
      </c>
      <c r="AI15" s="97">
        <f>SUMIFS('Points - Player Total'!$AA$8:$AA$59,'Points - Player Total'!$A$8:$A$59,'Points - Teams W1'!$A15,'Teams - Window 1'!AI$6:AI$57,1)</f>
        <v>0</v>
      </c>
      <c r="AJ15" s="97">
        <f>SUMIFS('Points - Player Total'!$AA$8:$AA$59,'Points - Player Total'!$A$8:$A$59,'Points - Teams W1'!$A15,'Teams - Window 1'!AJ$6:AJ$57,1)</f>
        <v>0</v>
      </c>
      <c r="AK15" s="97">
        <f>SUMIFS('Points - Player Total'!$AA$8:$AA$59,'Points - Player Total'!$A$8:$A$59,'Points - Teams W1'!$A15,'Teams - Window 1'!AK$6:AK$57,1)</f>
        <v>0</v>
      </c>
      <c r="AL15" s="97">
        <f>SUMIFS('Points - Player Total'!$AA$8:$AA$59,'Points - Player Total'!$A$8:$A$59,'Points - Teams W1'!$A15,'Teams - Window 1'!AL$6:AL$57,1)</f>
        <v>175</v>
      </c>
      <c r="AM15" s="97">
        <f>SUMIFS('Points - Player Total'!$AA$8:$AA$59,'Points - Player Total'!$A$8:$A$59,'Points - Teams W1'!$A15,'Teams - Window 1'!AM$6:AM$57,1)</f>
        <v>0</v>
      </c>
      <c r="AN15" s="97">
        <f>SUMIFS('Points - Player Total'!$AA$8:$AA$59,'Points - Player Total'!$A$8:$A$59,'Points - Teams W1'!$A15,'Teams - Window 1'!AN$6:AN$57,1)</f>
        <v>0</v>
      </c>
      <c r="AO15" s="97">
        <f>SUMIFS('Points - Player Total'!$AA$8:$AA$59,'Points - Player Total'!$A$8:$A$59,'Points - Teams W1'!$A15,'Teams - Window 1'!AO$6:AO$57,1)</f>
        <v>175</v>
      </c>
      <c r="AP15" s="97">
        <f>SUMIFS('Points - Player Total'!$AA$8:$AA$59,'Points - Player Total'!$A$8:$A$59,'Points - Teams W1'!$A15,'Teams - Window 1'!AP$6:AP$57,1)</f>
        <v>0</v>
      </c>
      <c r="AQ15" s="97">
        <f>SUMIFS('Points - Player Total'!$AA$8:$AA$59,'Points - Player Total'!$A$8:$A$59,'Points - Teams W1'!$A15,'Teams - Window 1'!AQ$6:AQ$57,1)</f>
        <v>0</v>
      </c>
      <c r="AR15" s="97">
        <f>SUMIFS('Points - Player Total'!$AA$8:$AA$59,'Points - Player Total'!$A$8:$A$59,'Points - Teams W1'!$A15,'Teams - Window 1'!AR$6:AR$57,1)</f>
        <v>175</v>
      </c>
      <c r="AS15" s="97">
        <f>SUMIFS('Points - Player Total'!$AA$8:$AA$59,'Points - Player Total'!$A$8:$A$59,'Points - Teams W1'!$A15,'Teams - Window 1'!AS$6:AS$57,1)</f>
        <v>0</v>
      </c>
      <c r="AT15" s="97">
        <f>SUMIFS('Points - Player Total'!$AA$8:$AA$59,'Points - Player Total'!$A$8:$A$59,'Points - Teams W1'!$A15,'Teams - Window 1'!AT$6:AT$57,1)</f>
        <v>0</v>
      </c>
      <c r="AU15" s="97">
        <f>SUMIFS('Points - Player Total'!$AA$8:$AA$59,'Points - Player Total'!$A$8:$A$59,'Points - Teams W1'!$A15,'Teams - Window 1'!AU$6:AU$57,1)</f>
        <v>0</v>
      </c>
      <c r="AV15" s="97">
        <f>SUMIFS('Points - Player Total'!$AA$8:$AA$59,'Points - Player Total'!$A$8:$A$59,'Points - Teams W1'!$A15,'Teams - Window 1'!AV$6:AV$57,1)</f>
        <v>175</v>
      </c>
      <c r="AW15" s="97">
        <f>SUMIFS('Points - Player Total'!$AA$8:$AA$59,'Points - Player Total'!$A$8:$A$59,'Points - Teams W1'!$A15,'Teams - Window 1'!AW$6:AW$57,1)</f>
        <v>0</v>
      </c>
      <c r="AX15" s="97">
        <f>SUMIFS('Points - Player Total'!$AA$8:$AA$59,'Points - Player Total'!$A$8:$A$59,'Points - Teams W1'!$A15,'Teams - Window 1'!AX$6:AX$57,1)</f>
        <v>175</v>
      </c>
      <c r="AY15" s="97">
        <f>SUMIFS('Points - Player Total'!$AA$8:$AA$59,'Points - Player Total'!$A$8:$A$59,'Points - Teams W1'!$A15,'Teams - Window 1'!AY$6:AY$57,1)</f>
        <v>175</v>
      </c>
      <c r="AZ15" s="97">
        <f>SUMIFS('Points - Player Total'!$AA$8:$AA$59,'Points - Player Total'!$A$8:$A$59,'Points - Teams W1'!$A15,'Teams - Window 1'!AZ$6:AZ$57,1)</f>
        <v>175</v>
      </c>
      <c r="BA15" s="97">
        <f>SUMIFS('Points - Player Total'!$AA$8:$AA$59,'Points - Player Total'!$A$8:$A$59,'Points - Teams W1'!$A15,'Teams - Window 1'!BA$6:BA$57,1)</f>
        <v>0</v>
      </c>
      <c r="BB15" s="97">
        <f>SUMIFS('Points - Player Total'!$AA$8:$AA$59,'Points - Player Total'!$A$8:$A$59,'Points - Teams W1'!$A15,'Teams - Window 1'!BB$6:BB$57,1)</f>
        <v>0</v>
      </c>
      <c r="BC15" s="97">
        <f>SUMIFS('Points - Player Total'!$AA$8:$AA$59,'Points - Player Total'!$A$8:$A$59,'Points - Teams W1'!$A15,'Teams - Window 1'!BC$6:BC$57,1)</f>
        <v>0</v>
      </c>
      <c r="BD15" s="97">
        <f>SUMIFS('Points - Player Total'!$AA$8:$AA$59,'Points - Player Total'!$A$8:$A$59,'Points - Teams W1'!$A15,'Teams - Window 1'!BD$6:BD$57,1)</f>
        <v>0</v>
      </c>
      <c r="BE15" s="97">
        <f>SUMIFS('Points - Player Total'!$AA$8:$AA$59,'Points - Player Total'!$A$8:$A$59,'Points - Teams W1'!$A15,'Teams - Window 1'!BE$6:BE$57,1)</f>
        <v>175</v>
      </c>
      <c r="BF15" s="97"/>
      <c r="BG15" s="86">
        <v>10</v>
      </c>
      <c r="BH15" t="s">
        <v>110</v>
      </c>
      <c r="BI15">
        <v>908</v>
      </c>
      <c r="BJ15">
        <f t="shared" si="0"/>
        <v>347</v>
      </c>
      <c r="BK15">
        <v>10</v>
      </c>
      <c r="BL15" t="s">
        <v>110</v>
      </c>
      <c r="BM15">
        <v>496</v>
      </c>
      <c r="BN15">
        <v>10</v>
      </c>
      <c r="BO15" t="s">
        <v>332</v>
      </c>
      <c r="BP15">
        <v>449</v>
      </c>
      <c r="BQ15">
        <v>10</v>
      </c>
    </row>
    <row r="16" spans="1:69" x14ac:dyDescent="0.25">
      <c r="A16" t="s">
        <v>19</v>
      </c>
      <c r="B16" s="16" t="s">
        <v>79</v>
      </c>
      <c r="C16" t="s">
        <v>104</v>
      </c>
      <c r="D16" s="15">
        <v>5</v>
      </c>
      <c r="E16" s="97">
        <f>SUMIFS('Points - Player Total'!$AA$8:$AA$59,'Points - Player Total'!$A$8:$A$59,'Points - Teams W1'!$A16,'Teams - Window 1'!E$6:E$57,1)</f>
        <v>0</v>
      </c>
      <c r="F16" s="97">
        <f>SUMIFS('Points - Player Total'!$AA$8:$AA$59,'Points - Player Total'!$A$8:$A$59,'Points - Teams W1'!$A16,'Teams - Window 1'!F$6:F$57,1)</f>
        <v>0</v>
      </c>
      <c r="G16" s="97">
        <f>SUMIFS('Points - Player Total'!$AA$8:$AA$59,'Points - Player Total'!$A$8:$A$59,'Points - Teams W1'!$A16,'Teams - Window 1'!G$6:G$57,1)</f>
        <v>0</v>
      </c>
      <c r="H16" s="97">
        <f>SUMIFS('Points - Player Total'!$AA$8:$AA$59,'Points - Player Total'!$A$8:$A$59,'Points - Teams W1'!$A16,'Teams - Window 1'!H$6:H$57,1)</f>
        <v>0</v>
      </c>
      <c r="I16" s="97">
        <f>SUMIFS('Points - Player Total'!$AA$8:$AA$59,'Points - Player Total'!$A$8:$A$59,'Points - Teams W1'!$A16,'Teams - Window 1'!I$6:I$57,1)</f>
        <v>0</v>
      </c>
      <c r="J16" s="97">
        <f>SUMIFS('Points - Player Total'!$AA$8:$AA$59,'Points - Player Total'!$A$8:$A$59,'Points - Teams W1'!$A16,'Teams - Window 1'!J$6:J$57,1)</f>
        <v>0</v>
      </c>
      <c r="K16" s="97">
        <f>SUMIFS('Points - Player Total'!$AA$8:$AA$59,'Points - Player Total'!$A$8:$A$59,'Points - Teams W1'!$A16,'Teams - Window 1'!K$6:K$57,1)</f>
        <v>0</v>
      </c>
      <c r="L16" s="97">
        <f>SUMIFS('Points - Player Total'!$AA$8:$AA$59,'Points - Player Total'!$A$8:$A$59,'Points - Teams W1'!$A16,'Teams - Window 1'!L$6:L$57,1)</f>
        <v>0</v>
      </c>
      <c r="M16" s="97">
        <f>SUMIFS('Points - Player Total'!$AA$8:$AA$59,'Points - Player Total'!$A$8:$A$59,'Points - Teams W1'!$A16,'Teams - Window 1'!M$6:M$57,1)</f>
        <v>0</v>
      </c>
      <c r="N16" s="97">
        <f>SUMIFS('Points - Player Total'!$AA$8:$AA$59,'Points - Player Total'!$A$8:$A$59,'Points - Teams W1'!$A16,'Teams - Window 1'!N$6:N$57,1)</f>
        <v>0</v>
      </c>
      <c r="O16" s="97">
        <f>SUMIFS('Points - Player Total'!$AA$8:$AA$59,'Points - Player Total'!$A$8:$A$59,'Points - Teams W1'!$A16,'Teams - Window 1'!O$6:O$57,1)</f>
        <v>0</v>
      </c>
      <c r="P16" s="97">
        <f>SUMIFS('Points - Player Total'!$AA$8:$AA$59,'Points - Player Total'!$A$8:$A$59,'Points - Teams W1'!$A16,'Teams - Window 1'!P$6:P$57,1)</f>
        <v>0</v>
      </c>
      <c r="Q16" s="97">
        <f>SUMIFS('Points - Player Total'!$AA$8:$AA$59,'Points - Player Total'!$A$8:$A$59,'Points - Teams W1'!$A16,'Teams - Window 1'!Q$6:Q$57,1)</f>
        <v>0</v>
      </c>
      <c r="R16" s="97">
        <f>SUMIFS('Points - Player Total'!$AA$8:$AA$59,'Points - Player Total'!$A$8:$A$59,'Points - Teams W1'!$A16,'Teams - Window 1'!R$6:R$57,1)</f>
        <v>0</v>
      </c>
      <c r="S16" s="97">
        <f>SUMIFS('Points - Player Total'!$AA$8:$AA$59,'Points - Player Total'!$A$8:$A$59,'Points - Teams W1'!$A16,'Teams - Window 1'!S$6:S$57,1)</f>
        <v>0</v>
      </c>
      <c r="T16" s="97">
        <f>SUMIFS('Points - Player Total'!$AA$8:$AA$59,'Points - Player Total'!$A$8:$A$59,'Points - Teams W1'!$A16,'Teams - Window 1'!T$6:T$57,1)</f>
        <v>0</v>
      </c>
      <c r="U16" s="97">
        <f>SUMIFS('Points - Player Total'!$AA$8:$AA$59,'Points - Player Total'!$A$8:$A$59,'Points - Teams W1'!$A16,'Teams - Window 1'!U$6:U$57,1)</f>
        <v>0</v>
      </c>
      <c r="V16" s="97">
        <f>SUMIFS('Points - Player Total'!$AA$8:$AA$59,'Points - Player Total'!$A$8:$A$59,'Points - Teams W1'!$A16,'Teams - Window 1'!V$6:V$57,1)</f>
        <v>0</v>
      </c>
      <c r="W16" s="97">
        <f>SUMIFS('Points - Player Total'!$AA$8:$AA$59,'Points - Player Total'!$A$8:$A$59,'Points - Teams W1'!$A16,'Teams - Window 1'!W$6:W$57,1)</f>
        <v>0</v>
      </c>
      <c r="X16" s="97">
        <f>SUMIFS('Points - Player Total'!$AA$8:$AA$59,'Points - Player Total'!$A$8:$A$59,'Points - Teams W1'!$A16,'Teams - Window 1'!X$6:X$57,1)</f>
        <v>0</v>
      </c>
      <c r="Y16" s="97">
        <f>SUMIFS('Points - Player Total'!$AA$8:$AA$59,'Points - Player Total'!$A$8:$A$59,'Points - Teams W1'!$A16,'Teams - Window 1'!Y$6:Y$57,1)</f>
        <v>0</v>
      </c>
      <c r="Z16" s="97">
        <f>SUMIFS('Points - Player Total'!$AA$8:$AA$59,'Points - Player Total'!$A$8:$A$59,'Points - Teams W1'!$A16,'Teams - Window 1'!Z$6:Z$57,1)</f>
        <v>0</v>
      </c>
      <c r="AA16" s="97">
        <f>SUMIFS('Points - Player Total'!$AA$8:$AA$59,'Points - Player Total'!$A$8:$A$59,'Points - Teams W1'!$A16,'Teams - Window 1'!AA$6:AA$57,1)</f>
        <v>0</v>
      </c>
      <c r="AB16" s="97">
        <f>SUMIFS('Points - Player Total'!$AA$8:$AA$59,'Points - Player Total'!$A$8:$A$59,'Points - Teams W1'!$A16,'Teams - Window 1'!AB$6:AB$57,1)</f>
        <v>0</v>
      </c>
      <c r="AC16" s="97">
        <f>SUMIFS('Points - Player Total'!$AA$8:$AA$59,'Points - Player Total'!$A$8:$A$59,'Points - Teams W1'!$A16,'Teams - Window 1'!AC$6:AC$57,1)</f>
        <v>0</v>
      </c>
      <c r="AD16" s="97">
        <f>SUMIFS('Points - Player Total'!$AA$8:$AA$59,'Points - Player Total'!$A$8:$A$59,'Points - Teams W1'!$A16,'Teams - Window 1'!AD$6:AD$57,1)</f>
        <v>0</v>
      </c>
      <c r="AE16" s="97">
        <f>SUMIFS('Points - Player Total'!$AA$8:$AA$59,'Points - Player Total'!$A$8:$A$59,'Points - Teams W1'!$A16,'Teams - Window 1'!AE$6:AE$57,1)</f>
        <v>0</v>
      </c>
      <c r="AF16" s="97">
        <f>SUMIFS('Points - Player Total'!$AA$8:$AA$59,'Points - Player Total'!$A$8:$A$59,'Points - Teams W1'!$A16,'Teams - Window 1'!AF$6:AF$57,1)</f>
        <v>0</v>
      </c>
      <c r="AG16" s="97">
        <f>SUMIFS('Points - Player Total'!$AA$8:$AA$59,'Points - Player Total'!$A$8:$A$59,'Points - Teams W1'!$A16,'Teams - Window 1'!AG$6:AG$57,1)</f>
        <v>0</v>
      </c>
      <c r="AH16" s="97">
        <f>SUMIFS('Points - Player Total'!$AA$8:$AA$59,'Points - Player Total'!$A$8:$A$59,'Points - Teams W1'!$A16,'Teams - Window 1'!AH$6:AH$57,1)</f>
        <v>0</v>
      </c>
      <c r="AI16" s="97">
        <f>SUMIFS('Points - Player Total'!$AA$8:$AA$59,'Points - Player Total'!$A$8:$A$59,'Points - Teams W1'!$A16,'Teams - Window 1'!AI$6:AI$57,1)</f>
        <v>0</v>
      </c>
      <c r="AJ16" s="97">
        <f>SUMIFS('Points - Player Total'!$AA$8:$AA$59,'Points - Player Total'!$A$8:$A$59,'Points - Teams W1'!$A16,'Teams - Window 1'!AJ$6:AJ$57,1)</f>
        <v>0</v>
      </c>
      <c r="AK16" s="97">
        <f>SUMIFS('Points - Player Total'!$AA$8:$AA$59,'Points - Player Total'!$A$8:$A$59,'Points - Teams W1'!$A16,'Teams - Window 1'!AK$6:AK$57,1)</f>
        <v>0</v>
      </c>
      <c r="AL16" s="97">
        <f>SUMIFS('Points - Player Total'!$AA$8:$AA$59,'Points - Player Total'!$A$8:$A$59,'Points - Teams W1'!$A16,'Teams - Window 1'!AL$6:AL$57,1)</f>
        <v>0</v>
      </c>
      <c r="AM16" s="97">
        <f>SUMIFS('Points - Player Total'!$AA$8:$AA$59,'Points - Player Total'!$A$8:$A$59,'Points - Teams W1'!$A16,'Teams - Window 1'!AM$6:AM$57,1)</f>
        <v>0</v>
      </c>
      <c r="AN16" s="97">
        <f>SUMIFS('Points - Player Total'!$AA$8:$AA$59,'Points - Player Total'!$A$8:$A$59,'Points - Teams W1'!$A16,'Teams - Window 1'!AN$6:AN$57,1)</f>
        <v>0</v>
      </c>
      <c r="AO16" s="97">
        <f>SUMIFS('Points - Player Total'!$AA$8:$AA$59,'Points - Player Total'!$A$8:$A$59,'Points - Teams W1'!$A16,'Teams - Window 1'!AO$6:AO$57,1)</f>
        <v>0</v>
      </c>
      <c r="AP16" s="97">
        <f>SUMIFS('Points - Player Total'!$AA$8:$AA$59,'Points - Player Total'!$A$8:$A$59,'Points - Teams W1'!$A16,'Teams - Window 1'!AP$6:AP$57,1)</f>
        <v>0</v>
      </c>
      <c r="AQ16" s="97">
        <f>SUMIFS('Points - Player Total'!$AA$8:$AA$59,'Points - Player Total'!$A$8:$A$59,'Points - Teams W1'!$A16,'Teams - Window 1'!AQ$6:AQ$57,1)</f>
        <v>0</v>
      </c>
      <c r="AR16" s="97">
        <f>SUMIFS('Points - Player Total'!$AA$8:$AA$59,'Points - Player Total'!$A$8:$A$59,'Points - Teams W1'!$A16,'Teams - Window 1'!AR$6:AR$57,1)</f>
        <v>0</v>
      </c>
      <c r="AS16" s="97">
        <f>SUMIFS('Points - Player Total'!$AA$8:$AA$59,'Points - Player Total'!$A$8:$A$59,'Points - Teams W1'!$A16,'Teams - Window 1'!AS$6:AS$57,1)</f>
        <v>0</v>
      </c>
      <c r="AT16" s="97">
        <f>SUMIFS('Points - Player Total'!$AA$8:$AA$59,'Points - Player Total'!$A$8:$A$59,'Points - Teams W1'!$A16,'Teams - Window 1'!AT$6:AT$57,1)</f>
        <v>0</v>
      </c>
      <c r="AU16" s="97">
        <f>SUMIFS('Points - Player Total'!$AA$8:$AA$59,'Points - Player Total'!$A$8:$A$59,'Points - Teams W1'!$A16,'Teams - Window 1'!AU$6:AU$57,1)</f>
        <v>0</v>
      </c>
      <c r="AV16" s="97">
        <f>SUMIFS('Points - Player Total'!$AA$8:$AA$59,'Points - Player Total'!$A$8:$A$59,'Points - Teams W1'!$A16,'Teams - Window 1'!AV$6:AV$57,1)</f>
        <v>0</v>
      </c>
      <c r="AW16" s="97">
        <f>SUMIFS('Points - Player Total'!$AA$8:$AA$59,'Points - Player Total'!$A$8:$A$59,'Points - Teams W1'!$A16,'Teams - Window 1'!AW$6:AW$57,1)</f>
        <v>0</v>
      </c>
      <c r="AX16" s="97">
        <f>SUMIFS('Points - Player Total'!$AA$8:$AA$59,'Points - Player Total'!$A$8:$A$59,'Points - Teams W1'!$A16,'Teams - Window 1'!AX$6:AX$57,1)</f>
        <v>0</v>
      </c>
      <c r="AY16" s="97">
        <f>SUMIFS('Points - Player Total'!$AA$8:$AA$59,'Points - Player Total'!$A$8:$A$59,'Points - Teams W1'!$A16,'Teams - Window 1'!AY$6:AY$57,1)</f>
        <v>0</v>
      </c>
      <c r="AZ16" s="97">
        <f>SUMIFS('Points - Player Total'!$AA$8:$AA$59,'Points - Player Total'!$A$8:$A$59,'Points - Teams W1'!$A16,'Teams - Window 1'!AZ$6:AZ$57,1)</f>
        <v>0</v>
      </c>
      <c r="BA16" s="97">
        <f>SUMIFS('Points - Player Total'!$AA$8:$AA$59,'Points - Player Total'!$A$8:$A$59,'Points - Teams W1'!$A16,'Teams - Window 1'!BA$6:BA$57,1)</f>
        <v>0</v>
      </c>
      <c r="BB16" s="97">
        <f>SUMIFS('Points - Player Total'!$AA$8:$AA$59,'Points - Player Total'!$A$8:$A$59,'Points - Teams W1'!$A16,'Teams - Window 1'!BB$6:BB$57,1)</f>
        <v>0</v>
      </c>
      <c r="BC16" s="97">
        <f>SUMIFS('Points - Player Total'!$AA$8:$AA$59,'Points - Player Total'!$A$8:$A$59,'Points - Teams W1'!$A16,'Teams - Window 1'!BC$6:BC$57,1)</f>
        <v>0</v>
      </c>
      <c r="BD16" s="97">
        <f>SUMIFS('Points - Player Total'!$AA$8:$AA$59,'Points - Player Total'!$A$8:$A$59,'Points - Teams W1'!$A16,'Teams - Window 1'!BD$6:BD$57,1)</f>
        <v>0</v>
      </c>
      <c r="BE16" s="97">
        <f>SUMIFS('Points - Player Total'!$AA$8:$AA$59,'Points - Player Total'!$A$8:$A$59,'Points - Teams W1'!$A16,'Teams - Window 1'!BE$6:BE$57,1)</f>
        <v>0</v>
      </c>
      <c r="BF16" s="97"/>
      <c r="BG16" s="86">
        <v>11</v>
      </c>
      <c r="BH16" t="s">
        <v>322</v>
      </c>
      <c r="BI16">
        <v>893</v>
      </c>
      <c r="BJ16">
        <f t="shared" si="0"/>
        <v>362</v>
      </c>
      <c r="BK16">
        <v>11</v>
      </c>
      <c r="BL16" t="s">
        <v>12</v>
      </c>
      <c r="BM16">
        <v>464</v>
      </c>
      <c r="BN16">
        <v>11</v>
      </c>
      <c r="BO16" t="s">
        <v>322</v>
      </c>
      <c r="BP16">
        <v>435</v>
      </c>
      <c r="BQ16">
        <v>11</v>
      </c>
    </row>
    <row r="17" spans="1:69" x14ac:dyDescent="0.25">
      <c r="A17" t="s">
        <v>18</v>
      </c>
      <c r="B17" s="16" t="s">
        <v>80</v>
      </c>
      <c r="C17" t="s">
        <v>104</v>
      </c>
      <c r="D17" s="15">
        <v>4.5</v>
      </c>
      <c r="E17" s="97">
        <f>SUMIFS('Points - Player Total'!$AA$8:$AA$59,'Points - Player Total'!$A$8:$A$59,'Points - Teams W1'!$A17,'Teams - Window 1'!E$6:E$57,1)</f>
        <v>0</v>
      </c>
      <c r="F17" s="97">
        <f>SUMIFS('Points - Player Total'!$AA$8:$AA$59,'Points - Player Total'!$A$8:$A$59,'Points - Teams W1'!$A17,'Teams - Window 1'!F$6:F$57,1)</f>
        <v>0</v>
      </c>
      <c r="G17" s="97">
        <f>SUMIFS('Points - Player Total'!$AA$8:$AA$59,'Points - Player Total'!$A$8:$A$59,'Points - Teams W1'!$A17,'Teams - Window 1'!G$6:G$57,1)</f>
        <v>0</v>
      </c>
      <c r="H17" s="97">
        <f>SUMIFS('Points - Player Total'!$AA$8:$AA$59,'Points - Player Total'!$A$8:$A$59,'Points - Teams W1'!$A17,'Teams - Window 1'!H$6:H$57,1)</f>
        <v>202</v>
      </c>
      <c r="I17" s="97">
        <f>SUMIFS('Points - Player Total'!$AA$8:$AA$59,'Points - Player Total'!$A$8:$A$59,'Points - Teams W1'!$A17,'Teams - Window 1'!I$6:I$57,1)</f>
        <v>0</v>
      </c>
      <c r="J17" s="97">
        <f>SUMIFS('Points - Player Total'!$AA$8:$AA$59,'Points - Player Total'!$A$8:$A$59,'Points - Teams W1'!$A17,'Teams - Window 1'!J$6:J$57,1)</f>
        <v>0</v>
      </c>
      <c r="K17" s="97">
        <f>SUMIFS('Points - Player Total'!$AA$8:$AA$59,'Points - Player Total'!$A$8:$A$59,'Points - Teams W1'!$A17,'Teams - Window 1'!K$6:K$57,1)</f>
        <v>0</v>
      </c>
      <c r="L17" s="97">
        <f>SUMIFS('Points - Player Total'!$AA$8:$AA$59,'Points - Player Total'!$A$8:$A$59,'Points - Teams W1'!$A17,'Teams - Window 1'!L$6:L$57,1)</f>
        <v>0</v>
      </c>
      <c r="M17" s="97">
        <f>SUMIFS('Points - Player Total'!$AA$8:$AA$59,'Points - Player Total'!$A$8:$A$59,'Points - Teams W1'!$A17,'Teams - Window 1'!M$6:M$57,1)</f>
        <v>0</v>
      </c>
      <c r="N17" s="97">
        <f>SUMIFS('Points - Player Total'!$AA$8:$AA$59,'Points - Player Total'!$A$8:$A$59,'Points - Teams W1'!$A17,'Teams - Window 1'!N$6:N$57,1)</f>
        <v>0</v>
      </c>
      <c r="O17" s="97">
        <f>SUMIFS('Points - Player Total'!$AA$8:$AA$59,'Points - Player Total'!$A$8:$A$59,'Points - Teams W1'!$A17,'Teams - Window 1'!O$6:O$57,1)</f>
        <v>0</v>
      </c>
      <c r="P17" s="97">
        <f>SUMIFS('Points - Player Total'!$AA$8:$AA$59,'Points - Player Total'!$A$8:$A$59,'Points - Teams W1'!$A17,'Teams - Window 1'!P$6:P$57,1)</f>
        <v>0</v>
      </c>
      <c r="Q17" s="97">
        <f>SUMIFS('Points - Player Total'!$AA$8:$AA$59,'Points - Player Total'!$A$8:$A$59,'Points - Teams W1'!$A17,'Teams - Window 1'!Q$6:Q$57,1)</f>
        <v>0</v>
      </c>
      <c r="R17" s="97">
        <f>SUMIFS('Points - Player Total'!$AA$8:$AA$59,'Points - Player Total'!$A$8:$A$59,'Points - Teams W1'!$A17,'Teams - Window 1'!R$6:R$57,1)</f>
        <v>0</v>
      </c>
      <c r="S17" s="97">
        <f>SUMIFS('Points - Player Total'!$AA$8:$AA$59,'Points - Player Total'!$A$8:$A$59,'Points - Teams W1'!$A17,'Teams - Window 1'!S$6:S$57,1)</f>
        <v>0</v>
      </c>
      <c r="T17" s="97">
        <f>SUMIFS('Points - Player Total'!$AA$8:$AA$59,'Points - Player Total'!$A$8:$A$59,'Points - Teams W1'!$A17,'Teams - Window 1'!T$6:T$57,1)</f>
        <v>0</v>
      </c>
      <c r="U17" s="97">
        <f>SUMIFS('Points - Player Total'!$AA$8:$AA$59,'Points - Player Total'!$A$8:$A$59,'Points - Teams W1'!$A17,'Teams - Window 1'!U$6:U$57,1)</f>
        <v>202</v>
      </c>
      <c r="V17" s="97">
        <f>SUMIFS('Points - Player Total'!$AA$8:$AA$59,'Points - Player Total'!$A$8:$A$59,'Points - Teams W1'!$A17,'Teams - Window 1'!V$6:V$57,1)</f>
        <v>0</v>
      </c>
      <c r="W17" s="97">
        <f>SUMIFS('Points - Player Total'!$AA$8:$AA$59,'Points - Player Total'!$A$8:$A$59,'Points - Teams W1'!$A17,'Teams - Window 1'!W$6:W$57,1)</f>
        <v>0</v>
      </c>
      <c r="X17" s="97">
        <f>SUMIFS('Points - Player Total'!$AA$8:$AA$59,'Points - Player Total'!$A$8:$A$59,'Points - Teams W1'!$A17,'Teams - Window 1'!X$6:X$57,1)</f>
        <v>0</v>
      </c>
      <c r="Y17" s="97">
        <f>SUMIFS('Points - Player Total'!$AA$8:$AA$59,'Points - Player Total'!$A$8:$A$59,'Points - Teams W1'!$A17,'Teams - Window 1'!Y$6:Y$57,1)</f>
        <v>0</v>
      </c>
      <c r="Z17" s="97">
        <f>SUMIFS('Points - Player Total'!$AA$8:$AA$59,'Points - Player Total'!$A$8:$A$59,'Points - Teams W1'!$A17,'Teams - Window 1'!Z$6:Z$57,1)</f>
        <v>0</v>
      </c>
      <c r="AA17" s="97">
        <f>SUMIFS('Points - Player Total'!$AA$8:$AA$59,'Points - Player Total'!$A$8:$A$59,'Points - Teams W1'!$A17,'Teams - Window 1'!AA$6:AA$57,1)</f>
        <v>0</v>
      </c>
      <c r="AB17" s="97">
        <f>SUMIFS('Points - Player Total'!$AA$8:$AA$59,'Points - Player Total'!$A$8:$A$59,'Points - Teams W1'!$A17,'Teams - Window 1'!AB$6:AB$57,1)</f>
        <v>0</v>
      </c>
      <c r="AC17" s="97">
        <f>SUMIFS('Points - Player Total'!$AA$8:$AA$59,'Points - Player Total'!$A$8:$A$59,'Points - Teams W1'!$A17,'Teams - Window 1'!AC$6:AC$57,1)</f>
        <v>0</v>
      </c>
      <c r="AD17" s="97">
        <f>SUMIFS('Points - Player Total'!$AA$8:$AA$59,'Points - Player Total'!$A$8:$A$59,'Points - Teams W1'!$A17,'Teams - Window 1'!AD$6:AD$57,1)</f>
        <v>0</v>
      </c>
      <c r="AE17" s="97">
        <f>SUMIFS('Points - Player Total'!$AA$8:$AA$59,'Points - Player Total'!$A$8:$A$59,'Points - Teams W1'!$A17,'Teams - Window 1'!AE$6:AE$57,1)</f>
        <v>0</v>
      </c>
      <c r="AF17" s="97">
        <f>SUMIFS('Points - Player Total'!$AA$8:$AA$59,'Points - Player Total'!$A$8:$A$59,'Points - Teams W1'!$A17,'Teams - Window 1'!AF$6:AF$57,1)</f>
        <v>0</v>
      </c>
      <c r="AG17" s="97">
        <f>SUMIFS('Points - Player Total'!$AA$8:$AA$59,'Points - Player Total'!$A$8:$A$59,'Points - Teams W1'!$A17,'Teams - Window 1'!AG$6:AG$57,1)</f>
        <v>0</v>
      </c>
      <c r="AH17" s="97">
        <f>SUMIFS('Points - Player Total'!$AA$8:$AA$59,'Points - Player Total'!$A$8:$A$59,'Points - Teams W1'!$A17,'Teams - Window 1'!AH$6:AH$57,1)</f>
        <v>0</v>
      </c>
      <c r="AI17" s="97">
        <f>SUMIFS('Points - Player Total'!$AA$8:$AA$59,'Points - Player Total'!$A$8:$A$59,'Points - Teams W1'!$A17,'Teams - Window 1'!AI$6:AI$57,1)</f>
        <v>0</v>
      </c>
      <c r="AJ17" s="97">
        <f>SUMIFS('Points - Player Total'!$AA$8:$AA$59,'Points - Player Total'!$A$8:$A$59,'Points - Teams W1'!$A17,'Teams - Window 1'!AJ$6:AJ$57,1)</f>
        <v>0</v>
      </c>
      <c r="AK17" s="97">
        <f>SUMIFS('Points - Player Total'!$AA$8:$AA$59,'Points - Player Total'!$A$8:$A$59,'Points - Teams W1'!$A17,'Teams - Window 1'!AK$6:AK$57,1)</f>
        <v>0</v>
      </c>
      <c r="AL17" s="97">
        <f>SUMIFS('Points - Player Total'!$AA$8:$AA$59,'Points - Player Total'!$A$8:$A$59,'Points - Teams W1'!$A17,'Teams - Window 1'!AL$6:AL$57,1)</f>
        <v>0</v>
      </c>
      <c r="AM17" s="97">
        <f>SUMIFS('Points - Player Total'!$AA$8:$AA$59,'Points - Player Total'!$A$8:$A$59,'Points - Teams W1'!$A17,'Teams - Window 1'!AM$6:AM$57,1)</f>
        <v>202</v>
      </c>
      <c r="AN17" s="97">
        <f>SUMIFS('Points - Player Total'!$AA$8:$AA$59,'Points - Player Total'!$A$8:$A$59,'Points - Teams W1'!$A17,'Teams - Window 1'!AN$6:AN$57,1)</f>
        <v>0</v>
      </c>
      <c r="AO17" s="97">
        <f>SUMIFS('Points - Player Total'!$AA$8:$AA$59,'Points - Player Total'!$A$8:$A$59,'Points - Teams W1'!$A17,'Teams - Window 1'!AO$6:AO$57,1)</f>
        <v>0</v>
      </c>
      <c r="AP17" s="97">
        <f>SUMIFS('Points - Player Total'!$AA$8:$AA$59,'Points - Player Total'!$A$8:$A$59,'Points - Teams W1'!$A17,'Teams - Window 1'!AP$6:AP$57,1)</f>
        <v>0</v>
      </c>
      <c r="AQ17" s="97">
        <f>SUMIFS('Points - Player Total'!$AA$8:$AA$59,'Points - Player Total'!$A$8:$A$59,'Points - Teams W1'!$A17,'Teams - Window 1'!AQ$6:AQ$57,1)</f>
        <v>0</v>
      </c>
      <c r="AR17" s="97">
        <f>SUMIFS('Points - Player Total'!$AA$8:$AA$59,'Points - Player Total'!$A$8:$A$59,'Points - Teams W1'!$A17,'Teams - Window 1'!AR$6:AR$57,1)</f>
        <v>0</v>
      </c>
      <c r="AS17" s="97">
        <f>SUMIFS('Points - Player Total'!$AA$8:$AA$59,'Points - Player Total'!$A$8:$A$59,'Points - Teams W1'!$A17,'Teams - Window 1'!AS$6:AS$57,1)</f>
        <v>0</v>
      </c>
      <c r="AT17" s="97">
        <f>SUMIFS('Points - Player Total'!$AA$8:$AA$59,'Points - Player Total'!$A$8:$A$59,'Points - Teams W1'!$A17,'Teams - Window 1'!AT$6:AT$57,1)</f>
        <v>0</v>
      </c>
      <c r="AU17" s="97">
        <f>SUMIFS('Points - Player Total'!$AA$8:$AA$59,'Points - Player Total'!$A$8:$A$59,'Points - Teams W1'!$A17,'Teams - Window 1'!AU$6:AU$57,1)</f>
        <v>0</v>
      </c>
      <c r="AV17" s="97">
        <f>SUMIFS('Points - Player Total'!$AA$8:$AA$59,'Points - Player Total'!$A$8:$A$59,'Points - Teams W1'!$A17,'Teams - Window 1'!AV$6:AV$57,1)</f>
        <v>0</v>
      </c>
      <c r="AW17" s="97">
        <f>SUMIFS('Points - Player Total'!$AA$8:$AA$59,'Points - Player Total'!$A$8:$A$59,'Points - Teams W1'!$A17,'Teams - Window 1'!AW$6:AW$57,1)</f>
        <v>0</v>
      </c>
      <c r="AX17" s="97">
        <f>SUMIFS('Points - Player Total'!$AA$8:$AA$59,'Points - Player Total'!$A$8:$A$59,'Points - Teams W1'!$A17,'Teams - Window 1'!AX$6:AX$57,1)</f>
        <v>0</v>
      </c>
      <c r="AY17" s="97">
        <f>SUMIFS('Points - Player Total'!$AA$8:$AA$59,'Points - Player Total'!$A$8:$A$59,'Points - Teams W1'!$A17,'Teams - Window 1'!AY$6:AY$57,1)</f>
        <v>0</v>
      </c>
      <c r="AZ17" s="97">
        <f>SUMIFS('Points - Player Total'!$AA$8:$AA$59,'Points - Player Total'!$A$8:$A$59,'Points - Teams W1'!$A17,'Teams - Window 1'!AZ$6:AZ$57,1)</f>
        <v>0</v>
      </c>
      <c r="BA17" s="97">
        <f>SUMIFS('Points - Player Total'!$AA$8:$AA$59,'Points - Player Total'!$A$8:$A$59,'Points - Teams W1'!$A17,'Teams - Window 1'!BA$6:BA$57,1)</f>
        <v>0</v>
      </c>
      <c r="BB17" s="97">
        <f>SUMIFS('Points - Player Total'!$AA$8:$AA$59,'Points - Player Total'!$A$8:$A$59,'Points - Teams W1'!$A17,'Teams - Window 1'!BB$6:BB$57,1)</f>
        <v>0</v>
      </c>
      <c r="BC17" s="97">
        <f>SUMIFS('Points - Player Total'!$AA$8:$AA$59,'Points - Player Total'!$A$8:$A$59,'Points - Teams W1'!$A17,'Teams - Window 1'!BC$6:BC$57,1)</f>
        <v>0</v>
      </c>
      <c r="BD17" s="97">
        <f>SUMIFS('Points - Player Total'!$AA$8:$AA$59,'Points - Player Total'!$A$8:$A$59,'Points - Teams W1'!$A17,'Teams - Window 1'!BD$6:BD$57,1)</f>
        <v>0</v>
      </c>
      <c r="BE17" s="97">
        <f>SUMIFS('Points - Player Total'!$AA$8:$AA$59,'Points - Player Total'!$A$8:$A$59,'Points - Teams W1'!$A17,'Teams - Window 1'!BE$6:BE$57,1)</f>
        <v>0</v>
      </c>
      <c r="BF17" s="97"/>
      <c r="BG17" s="86">
        <v>12</v>
      </c>
      <c r="BH17" t="s">
        <v>4</v>
      </c>
      <c r="BI17">
        <v>889</v>
      </c>
      <c r="BJ17">
        <f t="shared" si="0"/>
        <v>366</v>
      </c>
      <c r="BK17">
        <v>12</v>
      </c>
      <c r="BL17" t="s">
        <v>322</v>
      </c>
      <c r="BM17">
        <v>458</v>
      </c>
      <c r="BN17">
        <v>12</v>
      </c>
      <c r="BO17" t="s">
        <v>8</v>
      </c>
      <c r="BP17">
        <v>432</v>
      </c>
      <c r="BQ17">
        <v>12</v>
      </c>
    </row>
    <row r="18" spans="1:69" x14ac:dyDescent="0.25">
      <c r="A18" t="s">
        <v>27</v>
      </c>
      <c r="B18" s="16" t="s">
        <v>80</v>
      </c>
      <c r="C18" t="s">
        <v>104</v>
      </c>
      <c r="D18" s="15">
        <v>4.5</v>
      </c>
      <c r="E18" s="97">
        <f>SUMIFS('Points - Player Total'!$AA$8:$AA$59,'Points - Player Total'!$A$8:$A$59,'Points - Teams W1'!$A18,'Teams - Window 1'!E$6:E$57,1)</f>
        <v>0</v>
      </c>
      <c r="F18" s="97">
        <f>SUMIFS('Points - Player Total'!$AA$8:$AA$59,'Points - Player Total'!$A$8:$A$59,'Points - Teams W1'!$A18,'Teams - Window 1'!F$6:F$57,1)</f>
        <v>0</v>
      </c>
      <c r="G18" s="97">
        <f>SUMIFS('Points - Player Total'!$AA$8:$AA$59,'Points - Player Total'!$A$8:$A$59,'Points - Teams W1'!$A18,'Teams - Window 1'!G$6:G$57,1)</f>
        <v>0</v>
      </c>
      <c r="H18" s="97">
        <f>SUMIFS('Points - Player Total'!$AA$8:$AA$59,'Points - Player Total'!$A$8:$A$59,'Points - Teams W1'!$A18,'Teams - Window 1'!H$6:H$57,1)</f>
        <v>0</v>
      </c>
      <c r="I18" s="97">
        <f>SUMIFS('Points - Player Total'!$AA$8:$AA$59,'Points - Player Total'!$A$8:$A$59,'Points - Teams W1'!$A18,'Teams - Window 1'!I$6:I$57,1)</f>
        <v>0</v>
      </c>
      <c r="J18" s="97">
        <f>SUMIFS('Points - Player Total'!$AA$8:$AA$59,'Points - Player Total'!$A$8:$A$59,'Points - Teams W1'!$A18,'Teams - Window 1'!J$6:J$57,1)</f>
        <v>0</v>
      </c>
      <c r="K18" s="97">
        <f>SUMIFS('Points - Player Total'!$AA$8:$AA$59,'Points - Player Total'!$A$8:$A$59,'Points - Teams W1'!$A18,'Teams - Window 1'!K$6:K$57,1)</f>
        <v>0</v>
      </c>
      <c r="L18" s="97">
        <f>SUMIFS('Points - Player Total'!$AA$8:$AA$59,'Points - Player Total'!$A$8:$A$59,'Points - Teams W1'!$A18,'Teams - Window 1'!L$6:L$57,1)</f>
        <v>0</v>
      </c>
      <c r="M18" s="97">
        <f>SUMIFS('Points - Player Total'!$AA$8:$AA$59,'Points - Player Total'!$A$8:$A$59,'Points - Teams W1'!$A18,'Teams - Window 1'!M$6:M$57,1)</f>
        <v>0</v>
      </c>
      <c r="N18" s="97">
        <f>SUMIFS('Points - Player Total'!$AA$8:$AA$59,'Points - Player Total'!$A$8:$A$59,'Points - Teams W1'!$A18,'Teams - Window 1'!N$6:N$57,1)</f>
        <v>0</v>
      </c>
      <c r="O18" s="97">
        <f>SUMIFS('Points - Player Total'!$AA$8:$AA$59,'Points - Player Total'!$A$8:$A$59,'Points - Teams W1'!$A18,'Teams - Window 1'!O$6:O$57,1)</f>
        <v>0</v>
      </c>
      <c r="P18" s="97">
        <f>SUMIFS('Points - Player Total'!$AA$8:$AA$59,'Points - Player Total'!$A$8:$A$59,'Points - Teams W1'!$A18,'Teams - Window 1'!P$6:P$57,1)</f>
        <v>0</v>
      </c>
      <c r="Q18" s="97">
        <f>SUMIFS('Points - Player Total'!$AA$8:$AA$59,'Points - Player Total'!$A$8:$A$59,'Points - Teams W1'!$A18,'Teams - Window 1'!Q$6:Q$57,1)</f>
        <v>0</v>
      </c>
      <c r="R18" s="97">
        <f>SUMIFS('Points - Player Total'!$AA$8:$AA$59,'Points - Player Total'!$A$8:$A$59,'Points - Teams W1'!$A18,'Teams - Window 1'!R$6:R$57,1)</f>
        <v>0</v>
      </c>
      <c r="S18" s="97">
        <f>SUMIFS('Points - Player Total'!$AA$8:$AA$59,'Points - Player Total'!$A$8:$A$59,'Points - Teams W1'!$A18,'Teams - Window 1'!S$6:S$57,1)</f>
        <v>0</v>
      </c>
      <c r="T18" s="97">
        <f>SUMIFS('Points - Player Total'!$AA$8:$AA$59,'Points - Player Total'!$A$8:$A$59,'Points - Teams W1'!$A18,'Teams - Window 1'!T$6:T$57,1)</f>
        <v>0</v>
      </c>
      <c r="U18" s="97">
        <f>SUMIFS('Points - Player Total'!$AA$8:$AA$59,'Points - Player Total'!$A$8:$A$59,'Points - Teams W1'!$A18,'Teams - Window 1'!U$6:U$57,1)</f>
        <v>0</v>
      </c>
      <c r="V18" s="97">
        <f>SUMIFS('Points - Player Total'!$AA$8:$AA$59,'Points - Player Total'!$A$8:$A$59,'Points - Teams W1'!$A18,'Teams - Window 1'!V$6:V$57,1)</f>
        <v>0</v>
      </c>
      <c r="W18" s="97">
        <f>SUMIFS('Points - Player Total'!$AA$8:$AA$59,'Points - Player Total'!$A$8:$A$59,'Points - Teams W1'!$A18,'Teams - Window 1'!W$6:W$57,1)</f>
        <v>0</v>
      </c>
      <c r="X18" s="97">
        <f>SUMIFS('Points - Player Total'!$AA$8:$AA$59,'Points - Player Total'!$A$8:$A$59,'Points - Teams W1'!$A18,'Teams - Window 1'!X$6:X$57,1)</f>
        <v>0</v>
      </c>
      <c r="Y18" s="97">
        <f>SUMIFS('Points - Player Total'!$AA$8:$AA$59,'Points - Player Total'!$A$8:$A$59,'Points - Teams W1'!$A18,'Teams - Window 1'!Y$6:Y$57,1)</f>
        <v>0</v>
      </c>
      <c r="Z18" s="97">
        <f>SUMIFS('Points - Player Total'!$AA$8:$AA$59,'Points - Player Total'!$A$8:$A$59,'Points - Teams W1'!$A18,'Teams - Window 1'!Z$6:Z$57,1)</f>
        <v>0</v>
      </c>
      <c r="AA18" s="97">
        <f>SUMIFS('Points - Player Total'!$AA$8:$AA$59,'Points - Player Total'!$A$8:$A$59,'Points - Teams W1'!$A18,'Teams - Window 1'!AA$6:AA$57,1)</f>
        <v>0</v>
      </c>
      <c r="AB18" s="97">
        <f>SUMIFS('Points - Player Total'!$AA$8:$AA$59,'Points - Player Total'!$A$8:$A$59,'Points - Teams W1'!$A18,'Teams - Window 1'!AB$6:AB$57,1)</f>
        <v>0</v>
      </c>
      <c r="AC18" s="97">
        <f>SUMIFS('Points - Player Total'!$AA$8:$AA$59,'Points - Player Total'!$A$8:$A$59,'Points - Teams W1'!$A18,'Teams - Window 1'!AC$6:AC$57,1)</f>
        <v>0</v>
      </c>
      <c r="AD18" s="97">
        <f>SUMIFS('Points - Player Total'!$AA$8:$AA$59,'Points - Player Total'!$A$8:$A$59,'Points - Teams W1'!$A18,'Teams - Window 1'!AD$6:AD$57,1)</f>
        <v>0</v>
      </c>
      <c r="AE18" s="97">
        <f>SUMIFS('Points - Player Total'!$AA$8:$AA$59,'Points - Player Total'!$A$8:$A$59,'Points - Teams W1'!$A18,'Teams - Window 1'!AE$6:AE$57,1)</f>
        <v>0</v>
      </c>
      <c r="AF18" s="97">
        <f>SUMIFS('Points - Player Total'!$AA$8:$AA$59,'Points - Player Total'!$A$8:$A$59,'Points - Teams W1'!$A18,'Teams - Window 1'!AF$6:AF$57,1)</f>
        <v>0</v>
      </c>
      <c r="AG18" s="97">
        <f>SUMIFS('Points - Player Total'!$AA$8:$AA$59,'Points - Player Total'!$A$8:$A$59,'Points - Teams W1'!$A18,'Teams - Window 1'!AG$6:AG$57,1)</f>
        <v>0</v>
      </c>
      <c r="AH18" s="97">
        <f>SUMIFS('Points - Player Total'!$AA$8:$AA$59,'Points - Player Total'!$A$8:$A$59,'Points - Teams W1'!$A18,'Teams - Window 1'!AH$6:AH$57,1)</f>
        <v>0</v>
      </c>
      <c r="AI18" s="97">
        <f>SUMIFS('Points - Player Total'!$AA$8:$AA$59,'Points - Player Total'!$A$8:$A$59,'Points - Teams W1'!$A18,'Teams - Window 1'!AI$6:AI$57,1)</f>
        <v>0</v>
      </c>
      <c r="AJ18" s="97">
        <f>SUMIFS('Points - Player Total'!$AA$8:$AA$59,'Points - Player Total'!$A$8:$A$59,'Points - Teams W1'!$A18,'Teams - Window 1'!AJ$6:AJ$57,1)</f>
        <v>0</v>
      </c>
      <c r="AK18" s="97">
        <f>SUMIFS('Points - Player Total'!$AA$8:$AA$59,'Points - Player Total'!$A$8:$A$59,'Points - Teams W1'!$A18,'Teams - Window 1'!AK$6:AK$57,1)</f>
        <v>29</v>
      </c>
      <c r="AL18" s="97">
        <f>SUMIFS('Points - Player Total'!$AA$8:$AA$59,'Points - Player Total'!$A$8:$A$59,'Points - Teams W1'!$A18,'Teams - Window 1'!AL$6:AL$57,1)</f>
        <v>0</v>
      </c>
      <c r="AM18" s="97">
        <f>SUMIFS('Points - Player Total'!$AA$8:$AA$59,'Points - Player Total'!$A$8:$A$59,'Points - Teams W1'!$A18,'Teams - Window 1'!AM$6:AM$57,1)</f>
        <v>0</v>
      </c>
      <c r="AN18" s="97">
        <f>SUMIFS('Points - Player Total'!$AA$8:$AA$59,'Points - Player Total'!$A$8:$A$59,'Points - Teams W1'!$A18,'Teams - Window 1'!AN$6:AN$57,1)</f>
        <v>0</v>
      </c>
      <c r="AO18" s="97">
        <f>SUMIFS('Points - Player Total'!$AA$8:$AA$59,'Points - Player Total'!$A$8:$A$59,'Points - Teams W1'!$A18,'Teams - Window 1'!AO$6:AO$57,1)</f>
        <v>0</v>
      </c>
      <c r="AP18" s="97">
        <f>SUMIFS('Points - Player Total'!$AA$8:$AA$59,'Points - Player Total'!$A$8:$A$59,'Points - Teams W1'!$A18,'Teams - Window 1'!AP$6:AP$57,1)</f>
        <v>0</v>
      </c>
      <c r="AQ18" s="97">
        <f>SUMIFS('Points - Player Total'!$AA$8:$AA$59,'Points - Player Total'!$A$8:$A$59,'Points - Teams W1'!$A18,'Teams - Window 1'!AQ$6:AQ$57,1)</f>
        <v>0</v>
      </c>
      <c r="AR18" s="97">
        <f>SUMIFS('Points - Player Total'!$AA$8:$AA$59,'Points - Player Total'!$A$8:$A$59,'Points - Teams W1'!$A18,'Teams - Window 1'!AR$6:AR$57,1)</f>
        <v>0</v>
      </c>
      <c r="AS18" s="97">
        <f>SUMIFS('Points - Player Total'!$AA$8:$AA$59,'Points - Player Total'!$A$8:$A$59,'Points - Teams W1'!$A18,'Teams - Window 1'!AS$6:AS$57,1)</f>
        <v>29</v>
      </c>
      <c r="AT18" s="97">
        <f>SUMIFS('Points - Player Total'!$AA$8:$AA$59,'Points - Player Total'!$A$8:$A$59,'Points - Teams W1'!$A18,'Teams - Window 1'!AT$6:AT$57,1)</f>
        <v>0</v>
      </c>
      <c r="AU18" s="97">
        <f>SUMIFS('Points - Player Total'!$AA$8:$AA$59,'Points - Player Total'!$A$8:$A$59,'Points - Teams W1'!$A18,'Teams - Window 1'!AU$6:AU$57,1)</f>
        <v>29</v>
      </c>
      <c r="AV18" s="97">
        <f>SUMIFS('Points - Player Total'!$AA$8:$AA$59,'Points - Player Total'!$A$8:$A$59,'Points - Teams W1'!$A18,'Teams - Window 1'!AV$6:AV$57,1)</f>
        <v>0</v>
      </c>
      <c r="AW18" s="97">
        <f>SUMIFS('Points - Player Total'!$AA$8:$AA$59,'Points - Player Total'!$A$8:$A$59,'Points - Teams W1'!$A18,'Teams - Window 1'!AW$6:AW$57,1)</f>
        <v>0</v>
      </c>
      <c r="AX18" s="97">
        <f>SUMIFS('Points - Player Total'!$AA$8:$AA$59,'Points - Player Total'!$A$8:$A$59,'Points - Teams W1'!$A18,'Teams - Window 1'!AX$6:AX$57,1)</f>
        <v>0</v>
      </c>
      <c r="AY18" s="97">
        <f>SUMIFS('Points - Player Total'!$AA$8:$AA$59,'Points - Player Total'!$A$8:$A$59,'Points - Teams W1'!$A18,'Teams - Window 1'!AY$6:AY$57,1)</f>
        <v>0</v>
      </c>
      <c r="AZ18" s="97">
        <f>SUMIFS('Points - Player Total'!$AA$8:$AA$59,'Points - Player Total'!$A$8:$A$59,'Points - Teams W1'!$A18,'Teams - Window 1'!AZ$6:AZ$57,1)</f>
        <v>0</v>
      </c>
      <c r="BA18" s="97">
        <f>SUMIFS('Points - Player Total'!$AA$8:$AA$59,'Points - Player Total'!$A$8:$A$59,'Points - Teams W1'!$A18,'Teams - Window 1'!BA$6:BA$57,1)</f>
        <v>29</v>
      </c>
      <c r="BB18" s="97">
        <f>SUMIFS('Points - Player Total'!$AA$8:$AA$59,'Points - Player Total'!$A$8:$A$59,'Points - Teams W1'!$A18,'Teams - Window 1'!BB$6:BB$57,1)</f>
        <v>0</v>
      </c>
      <c r="BC18" s="97">
        <f>SUMIFS('Points - Player Total'!$AA$8:$AA$59,'Points - Player Total'!$A$8:$A$59,'Points - Teams W1'!$A18,'Teams - Window 1'!BC$6:BC$57,1)</f>
        <v>0</v>
      </c>
      <c r="BD18" s="97">
        <f>SUMIFS('Points - Player Total'!$AA$8:$AA$59,'Points - Player Total'!$A$8:$A$59,'Points - Teams W1'!$A18,'Teams - Window 1'!BD$6:BD$57,1)</f>
        <v>0</v>
      </c>
      <c r="BE18" s="97">
        <f>SUMIFS('Points - Player Total'!$AA$8:$AA$59,'Points - Player Total'!$A$8:$A$59,'Points - Teams W1'!$A18,'Teams - Window 1'!BE$6:BE$57,1)</f>
        <v>0</v>
      </c>
      <c r="BF18" s="97"/>
      <c r="BG18" s="86">
        <v>13</v>
      </c>
      <c r="BH18" t="s">
        <v>32</v>
      </c>
      <c r="BI18">
        <v>886</v>
      </c>
      <c r="BJ18">
        <f t="shared" si="0"/>
        <v>369</v>
      </c>
      <c r="BK18">
        <v>13</v>
      </c>
      <c r="BL18" t="s">
        <v>32</v>
      </c>
      <c r="BM18">
        <v>456</v>
      </c>
      <c r="BN18">
        <v>13</v>
      </c>
      <c r="BO18" t="s">
        <v>32</v>
      </c>
      <c r="BP18">
        <v>430</v>
      </c>
      <c r="BQ18">
        <v>13</v>
      </c>
    </row>
    <row r="19" spans="1:69" x14ac:dyDescent="0.25">
      <c r="A19" t="s">
        <v>28</v>
      </c>
      <c r="B19" s="16" t="s">
        <v>78</v>
      </c>
      <c r="C19" t="s">
        <v>98</v>
      </c>
      <c r="D19" s="15">
        <v>8</v>
      </c>
      <c r="E19" s="97">
        <f>SUMIFS('Points - Player Total'!$AA$8:$AA$59,'Points - Player Total'!$A$8:$A$59,'Points - Teams W1'!$A19,'Teams - Window 1'!E$6:E$57,1)</f>
        <v>0</v>
      </c>
      <c r="F19" s="97">
        <f>SUMIFS('Points - Player Total'!$AA$8:$AA$59,'Points - Player Total'!$A$8:$A$59,'Points - Teams W1'!$A19,'Teams - Window 1'!F$6:F$57,1)</f>
        <v>107</v>
      </c>
      <c r="G19" s="97">
        <f>SUMIFS('Points - Player Total'!$AA$8:$AA$59,'Points - Player Total'!$A$8:$A$59,'Points - Teams W1'!$A19,'Teams - Window 1'!G$6:G$57,1)</f>
        <v>107</v>
      </c>
      <c r="H19" s="97">
        <f>SUMIFS('Points - Player Total'!$AA$8:$AA$59,'Points - Player Total'!$A$8:$A$59,'Points - Teams W1'!$A19,'Teams - Window 1'!H$6:H$57,1)</f>
        <v>0</v>
      </c>
      <c r="I19" s="97">
        <f>SUMIFS('Points - Player Total'!$AA$8:$AA$59,'Points - Player Total'!$A$8:$A$59,'Points - Teams W1'!$A19,'Teams - Window 1'!I$6:I$57,1)</f>
        <v>0</v>
      </c>
      <c r="J19" s="97">
        <f>SUMIFS('Points - Player Total'!$AA$8:$AA$59,'Points - Player Total'!$A$8:$A$59,'Points - Teams W1'!$A19,'Teams - Window 1'!J$6:J$57,1)</f>
        <v>0</v>
      </c>
      <c r="K19" s="97">
        <f>SUMIFS('Points - Player Total'!$AA$8:$AA$59,'Points - Player Total'!$A$8:$A$59,'Points - Teams W1'!$A19,'Teams - Window 1'!K$6:K$57,1)</f>
        <v>107</v>
      </c>
      <c r="L19" s="97">
        <f>SUMIFS('Points - Player Total'!$AA$8:$AA$59,'Points - Player Total'!$A$8:$A$59,'Points - Teams W1'!$A19,'Teams - Window 1'!L$6:L$57,1)</f>
        <v>0</v>
      </c>
      <c r="M19" s="97">
        <f>SUMIFS('Points - Player Total'!$AA$8:$AA$59,'Points - Player Total'!$A$8:$A$59,'Points - Teams W1'!$A19,'Teams - Window 1'!M$6:M$57,1)</f>
        <v>0</v>
      </c>
      <c r="N19" s="97">
        <f>SUMIFS('Points - Player Total'!$AA$8:$AA$59,'Points - Player Total'!$A$8:$A$59,'Points - Teams W1'!$A19,'Teams - Window 1'!N$6:N$57,1)</f>
        <v>107</v>
      </c>
      <c r="O19" s="97">
        <f>SUMIFS('Points - Player Total'!$AA$8:$AA$59,'Points - Player Total'!$A$8:$A$59,'Points - Teams W1'!$A19,'Teams - Window 1'!O$6:O$57,1)</f>
        <v>0</v>
      </c>
      <c r="P19" s="97">
        <f>SUMIFS('Points - Player Total'!$AA$8:$AA$59,'Points - Player Total'!$A$8:$A$59,'Points - Teams W1'!$A19,'Teams - Window 1'!P$6:P$57,1)</f>
        <v>107</v>
      </c>
      <c r="Q19" s="97">
        <f>SUMIFS('Points - Player Total'!$AA$8:$AA$59,'Points - Player Total'!$A$8:$A$59,'Points - Teams W1'!$A19,'Teams - Window 1'!Q$6:Q$57,1)</f>
        <v>0</v>
      </c>
      <c r="R19" s="97">
        <f>SUMIFS('Points - Player Total'!$AA$8:$AA$59,'Points - Player Total'!$A$8:$A$59,'Points - Teams W1'!$A19,'Teams - Window 1'!R$6:R$57,1)</f>
        <v>0</v>
      </c>
      <c r="S19" s="97">
        <f>SUMIFS('Points - Player Total'!$AA$8:$AA$59,'Points - Player Total'!$A$8:$A$59,'Points - Teams W1'!$A19,'Teams - Window 1'!S$6:S$57,1)</f>
        <v>107</v>
      </c>
      <c r="T19" s="97">
        <f>SUMIFS('Points - Player Total'!$AA$8:$AA$59,'Points - Player Total'!$A$8:$A$59,'Points - Teams W1'!$A19,'Teams - Window 1'!T$6:T$57,1)</f>
        <v>0</v>
      </c>
      <c r="U19" s="97">
        <f>SUMIFS('Points - Player Total'!$AA$8:$AA$59,'Points - Player Total'!$A$8:$A$59,'Points - Teams W1'!$A19,'Teams - Window 1'!U$6:U$57,1)</f>
        <v>107</v>
      </c>
      <c r="V19" s="97">
        <f>SUMIFS('Points - Player Total'!$AA$8:$AA$59,'Points - Player Total'!$A$8:$A$59,'Points - Teams W1'!$A19,'Teams - Window 1'!V$6:V$57,1)</f>
        <v>0</v>
      </c>
      <c r="W19" s="97">
        <f>SUMIFS('Points - Player Total'!$AA$8:$AA$59,'Points - Player Total'!$A$8:$A$59,'Points - Teams W1'!$A19,'Teams - Window 1'!W$6:W$57,1)</f>
        <v>107</v>
      </c>
      <c r="X19" s="97">
        <f>SUMIFS('Points - Player Total'!$AA$8:$AA$59,'Points - Player Total'!$A$8:$A$59,'Points - Teams W1'!$A19,'Teams - Window 1'!X$6:X$57,1)</f>
        <v>107</v>
      </c>
      <c r="Y19" s="97">
        <f>SUMIFS('Points - Player Total'!$AA$8:$AA$59,'Points - Player Total'!$A$8:$A$59,'Points - Teams W1'!$A19,'Teams - Window 1'!Y$6:Y$57,1)</f>
        <v>107</v>
      </c>
      <c r="Z19" s="97">
        <f>SUMIFS('Points - Player Total'!$AA$8:$AA$59,'Points - Player Total'!$A$8:$A$59,'Points - Teams W1'!$A19,'Teams - Window 1'!Z$6:Z$57,1)</f>
        <v>0</v>
      </c>
      <c r="AA19" s="97">
        <f>SUMIFS('Points - Player Total'!$AA$8:$AA$59,'Points - Player Total'!$A$8:$A$59,'Points - Teams W1'!$A19,'Teams - Window 1'!AA$6:AA$57,1)</f>
        <v>107</v>
      </c>
      <c r="AB19" s="97">
        <f>SUMIFS('Points - Player Total'!$AA$8:$AA$59,'Points - Player Total'!$A$8:$A$59,'Points - Teams W1'!$A19,'Teams - Window 1'!AB$6:AB$57,1)</f>
        <v>107</v>
      </c>
      <c r="AC19" s="97">
        <f>SUMIFS('Points - Player Total'!$AA$8:$AA$59,'Points - Player Total'!$A$8:$A$59,'Points - Teams W1'!$A19,'Teams - Window 1'!AC$6:AC$57,1)</f>
        <v>0</v>
      </c>
      <c r="AD19" s="97">
        <f>SUMIFS('Points - Player Total'!$AA$8:$AA$59,'Points - Player Total'!$A$8:$A$59,'Points - Teams W1'!$A19,'Teams - Window 1'!AD$6:AD$57,1)</f>
        <v>107</v>
      </c>
      <c r="AE19" s="97">
        <f>SUMIFS('Points - Player Total'!$AA$8:$AA$59,'Points - Player Total'!$A$8:$A$59,'Points - Teams W1'!$A19,'Teams - Window 1'!AE$6:AE$57,1)</f>
        <v>0</v>
      </c>
      <c r="AF19" s="97">
        <f>SUMIFS('Points - Player Total'!$AA$8:$AA$59,'Points - Player Total'!$A$8:$A$59,'Points - Teams W1'!$A19,'Teams - Window 1'!AF$6:AF$57,1)</f>
        <v>0</v>
      </c>
      <c r="AG19" s="97">
        <f>SUMIFS('Points - Player Total'!$AA$8:$AA$59,'Points - Player Total'!$A$8:$A$59,'Points - Teams W1'!$A19,'Teams - Window 1'!AG$6:AG$57,1)</f>
        <v>107</v>
      </c>
      <c r="AH19" s="97">
        <f>SUMIFS('Points - Player Total'!$AA$8:$AA$59,'Points - Player Total'!$A$8:$A$59,'Points - Teams W1'!$A19,'Teams - Window 1'!AH$6:AH$57,1)</f>
        <v>107</v>
      </c>
      <c r="AI19" s="97">
        <f>SUMIFS('Points - Player Total'!$AA$8:$AA$59,'Points - Player Total'!$A$8:$A$59,'Points - Teams W1'!$A19,'Teams - Window 1'!AI$6:AI$57,1)</f>
        <v>107</v>
      </c>
      <c r="AJ19" s="97">
        <f>SUMIFS('Points - Player Total'!$AA$8:$AA$59,'Points - Player Total'!$A$8:$A$59,'Points - Teams W1'!$A19,'Teams - Window 1'!AJ$6:AJ$57,1)</f>
        <v>0</v>
      </c>
      <c r="AK19" s="97">
        <f>SUMIFS('Points - Player Total'!$AA$8:$AA$59,'Points - Player Total'!$A$8:$A$59,'Points - Teams W1'!$A19,'Teams - Window 1'!AK$6:AK$57,1)</f>
        <v>107</v>
      </c>
      <c r="AL19" s="97">
        <f>SUMIFS('Points - Player Total'!$AA$8:$AA$59,'Points - Player Total'!$A$8:$A$59,'Points - Teams W1'!$A19,'Teams - Window 1'!AL$6:AL$57,1)</f>
        <v>0</v>
      </c>
      <c r="AM19" s="97">
        <f>SUMIFS('Points - Player Total'!$AA$8:$AA$59,'Points - Player Total'!$A$8:$A$59,'Points - Teams W1'!$A19,'Teams - Window 1'!AM$6:AM$57,1)</f>
        <v>107</v>
      </c>
      <c r="AN19" s="97">
        <f>SUMIFS('Points - Player Total'!$AA$8:$AA$59,'Points - Player Total'!$A$8:$A$59,'Points - Teams W1'!$A19,'Teams - Window 1'!AN$6:AN$57,1)</f>
        <v>107</v>
      </c>
      <c r="AO19" s="97">
        <f>SUMIFS('Points - Player Total'!$AA$8:$AA$59,'Points - Player Total'!$A$8:$A$59,'Points - Teams W1'!$A19,'Teams - Window 1'!AO$6:AO$57,1)</f>
        <v>107</v>
      </c>
      <c r="AP19" s="97">
        <f>SUMIFS('Points - Player Total'!$AA$8:$AA$59,'Points - Player Total'!$A$8:$A$59,'Points - Teams W1'!$A19,'Teams - Window 1'!AP$6:AP$57,1)</f>
        <v>0</v>
      </c>
      <c r="AQ19" s="97">
        <f>SUMIFS('Points - Player Total'!$AA$8:$AA$59,'Points - Player Total'!$A$8:$A$59,'Points - Teams W1'!$A19,'Teams - Window 1'!AQ$6:AQ$57,1)</f>
        <v>0</v>
      </c>
      <c r="AR19" s="97">
        <f>SUMIFS('Points - Player Total'!$AA$8:$AA$59,'Points - Player Total'!$A$8:$A$59,'Points - Teams W1'!$A19,'Teams - Window 1'!AR$6:AR$57,1)</f>
        <v>107</v>
      </c>
      <c r="AS19" s="97">
        <f>SUMIFS('Points - Player Total'!$AA$8:$AA$59,'Points - Player Total'!$A$8:$A$59,'Points - Teams W1'!$A19,'Teams - Window 1'!AS$6:AS$57,1)</f>
        <v>0</v>
      </c>
      <c r="AT19" s="97">
        <f>SUMIFS('Points - Player Total'!$AA$8:$AA$59,'Points - Player Total'!$A$8:$A$59,'Points - Teams W1'!$A19,'Teams - Window 1'!AT$6:AT$57,1)</f>
        <v>107</v>
      </c>
      <c r="AU19" s="97">
        <f>SUMIFS('Points - Player Total'!$AA$8:$AA$59,'Points - Player Total'!$A$8:$A$59,'Points - Teams W1'!$A19,'Teams - Window 1'!AU$6:AU$57,1)</f>
        <v>107</v>
      </c>
      <c r="AV19" s="97">
        <f>SUMIFS('Points - Player Total'!$AA$8:$AA$59,'Points - Player Total'!$A$8:$A$59,'Points - Teams W1'!$A19,'Teams - Window 1'!AV$6:AV$57,1)</f>
        <v>107</v>
      </c>
      <c r="AW19" s="97">
        <f>SUMIFS('Points - Player Total'!$AA$8:$AA$59,'Points - Player Total'!$A$8:$A$59,'Points - Teams W1'!$A19,'Teams - Window 1'!AW$6:AW$57,1)</f>
        <v>0</v>
      </c>
      <c r="AX19" s="97">
        <f>SUMIFS('Points - Player Total'!$AA$8:$AA$59,'Points - Player Total'!$A$8:$A$59,'Points - Teams W1'!$A19,'Teams - Window 1'!AX$6:AX$57,1)</f>
        <v>0</v>
      </c>
      <c r="AY19" s="97">
        <f>SUMIFS('Points - Player Total'!$AA$8:$AA$59,'Points - Player Total'!$A$8:$A$59,'Points - Teams W1'!$A19,'Teams - Window 1'!AY$6:AY$57,1)</f>
        <v>0</v>
      </c>
      <c r="AZ19" s="97">
        <f>SUMIFS('Points - Player Total'!$AA$8:$AA$59,'Points - Player Total'!$A$8:$A$59,'Points - Teams W1'!$A19,'Teams - Window 1'!AZ$6:AZ$57,1)</f>
        <v>0</v>
      </c>
      <c r="BA19" s="97">
        <f>SUMIFS('Points - Player Total'!$AA$8:$AA$59,'Points - Player Total'!$A$8:$A$59,'Points - Teams W1'!$A19,'Teams - Window 1'!BA$6:BA$57,1)</f>
        <v>0</v>
      </c>
      <c r="BB19" s="97">
        <f>SUMIFS('Points - Player Total'!$AA$8:$AA$59,'Points - Player Total'!$A$8:$A$59,'Points - Teams W1'!$A19,'Teams - Window 1'!BB$6:BB$57,1)</f>
        <v>0</v>
      </c>
      <c r="BC19" s="97">
        <f>SUMIFS('Points - Player Total'!$AA$8:$AA$59,'Points - Player Total'!$A$8:$A$59,'Points - Teams W1'!$A19,'Teams - Window 1'!BC$6:BC$57,1)</f>
        <v>0</v>
      </c>
      <c r="BD19" s="97">
        <f>SUMIFS('Points - Player Total'!$AA$8:$AA$59,'Points - Player Total'!$A$8:$A$59,'Points - Teams W1'!$A19,'Teams - Window 1'!BD$6:BD$57,1)</f>
        <v>0</v>
      </c>
      <c r="BE19" s="97">
        <f>SUMIFS('Points - Player Total'!$AA$8:$AA$59,'Points - Player Total'!$A$8:$A$59,'Points - Teams W1'!$A19,'Teams - Window 1'!BE$6:BE$57,1)</f>
        <v>107</v>
      </c>
      <c r="BF19" s="97"/>
      <c r="BG19" s="86">
        <v>14</v>
      </c>
      <c r="BH19" t="s">
        <v>6</v>
      </c>
      <c r="BI19">
        <v>876</v>
      </c>
      <c r="BJ19">
        <f t="shared" si="0"/>
        <v>379</v>
      </c>
      <c r="BK19">
        <v>14</v>
      </c>
      <c r="BL19" t="s">
        <v>7</v>
      </c>
      <c r="BM19">
        <v>448</v>
      </c>
      <c r="BN19">
        <v>14</v>
      </c>
      <c r="BO19" t="s">
        <v>25</v>
      </c>
      <c r="BP19">
        <v>425</v>
      </c>
      <c r="BQ19">
        <v>14</v>
      </c>
    </row>
    <row r="20" spans="1:69" x14ac:dyDescent="0.25">
      <c r="A20" t="s">
        <v>26</v>
      </c>
      <c r="B20" s="16" t="s">
        <v>78</v>
      </c>
      <c r="C20" t="s">
        <v>98</v>
      </c>
      <c r="D20" s="15">
        <v>6.5</v>
      </c>
      <c r="E20" s="97">
        <f>SUMIFS('Points - Player Total'!$AA$8:$AA$59,'Points - Player Total'!$A$8:$A$59,'Points - Teams W1'!$A20,'Teams - Window 1'!E$6:E$57,1)</f>
        <v>62</v>
      </c>
      <c r="F20" s="97">
        <f>SUMIFS('Points - Player Total'!$AA$8:$AA$59,'Points - Player Total'!$A$8:$A$59,'Points - Teams W1'!$A20,'Teams - Window 1'!F$6:F$57,1)</f>
        <v>62</v>
      </c>
      <c r="G20" s="97">
        <f>SUMIFS('Points - Player Total'!$AA$8:$AA$59,'Points - Player Total'!$A$8:$A$59,'Points - Teams W1'!$A20,'Teams - Window 1'!G$6:G$57,1)</f>
        <v>62</v>
      </c>
      <c r="H20" s="97">
        <f>SUMIFS('Points - Player Total'!$AA$8:$AA$59,'Points - Player Total'!$A$8:$A$59,'Points - Teams W1'!$A20,'Teams - Window 1'!H$6:H$57,1)</f>
        <v>0</v>
      </c>
      <c r="I20" s="97">
        <f>SUMIFS('Points - Player Total'!$AA$8:$AA$59,'Points - Player Total'!$A$8:$A$59,'Points - Teams W1'!$A20,'Teams - Window 1'!I$6:I$57,1)</f>
        <v>62</v>
      </c>
      <c r="J20" s="97">
        <f>SUMIFS('Points - Player Total'!$AA$8:$AA$59,'Points - Player Total'!$A$8:$A$59,'Points - Teams W1'!$A20,'Teams - Window 1'!J$6:J$57,1)</f>
        <v>62</v>
      </c>
      <c r="K20" s="97">
        <f>SUMIFS('Points - Player Total'!$AA$8:$AA$59,'Points - Player Total'!$A$8:$A$59,'Points - Teams W1'!$A20,'Teams - Window 1'!K$6:K$57,1)</f>
        <v>62</v>
      </c>
      <c r="L20" s="97">
        <f>SUMIFS('Points - Player Total'!$AA$8:$AA$59,'Points - Player Total'!$A$8:$A$59,'Points - Teams W1'!$A20,'Teams - Window 1'!L$6:L$57,1)</f>
        <v>0</v>
      </c>
      <c r="M20" s="97">
        <f>SUMIFS('Points - Player Total'!$AA$8:$AA$59,'Points - Player Total'!$A$8:$A$59,'Points - Teams W1'!$A20,'Teams - Window 1'!M$6:M$57,1)</f>
        <v>62</v>
      </c>
      <c r="N20" s="97">
        <f>SUMIFS('Points - Player Total'!$AA$8:$AA$59,'Points - Player Total'!$A$8:$A$59,'Points - Teams W1'!$A20,'Teams - Window 1'!N$6:N$57,1)</f>
        <v>62</v>
      </c>
      <c r="O20" s="97">
        <f>SUMIFS('Points - Player Total'!$AA$8:$AA$59,'Points - Player Total'!$A$8:$A$59,'Points - Teams W1'!$A20,'Teams - Window 1'!O$6:O$57,1)</f>
        <v>0</v>
      </c>
      <c r="P20" s="97">
        <f>SUMIFS('Points - Player Total'!$AA$8:$AA$59,'Points - Player Total'!$A$8:$A$59,'Points - Teams W1'!$A20,'Teams - Window 1'!P$6:P$57,1)</f>
        <v>0</v>
      </c>
      <c r="Q20" s="97">
        <f>SUMIFS('Points - Player Total'!$AA$8:$AA$59,'Points - Player Total'!$A$8:$A$59,'Points - Teams W1'!$A20,'Teams - Window 1'!Q$6:Q$57,1)</f>
        <v>62</v>
      </c>
      <c r="R20" s="97">
        <f>SUMIFS('Points - Player Total'!$AA$8:$AA$59,'Points - Player Total'!$A$8:$A$59,'Points - Teams W1'!$A20,'Teams - Window 1'!R$6:R$57,1)</f>
        <v>62</v>
      </c>
      <c r="S20" s="97">
        <f>SUMIFS('Points - Player Total'!$AA$8:$AA$59,'Points - Player Total'!$A$8:$A$59,'Points - Teams W1'!$A20,'Teams - Window 1'!S$6:S$57,1)</f>
        <v>0</v>
      </c>
      <c r="T20" s="97">
        <f>SUMIFS('Points - Player Total'!$AA$8:$AA$59,'Points - Player Total'!$A$8:$A$59,'Points - Teams W1'!$A20,'Teams - Window 1'!T$6:T$57,1)</f>
        <v>0</v>
      </c>
      <c r="U20" s="97">
        <f>SUMIFS('Points - Player Total'!$AA$8:$AA$59,'Points - Player Total'!$A$8:$A$59,'Points - Teams W1'!$A20,'Teams - Window 1'!U$6:U$57,1)</f>
        <v>62</v>
      </c>
      <c r="V20" s="97">
        <f>SUMIFS('Points - Player Total'!$AA$8:$AA$59,'Points - Player Total'!$A$8:$A$59,'Points - Teams W1'!$A20,'Teams - Window 1'!V$6:V$57,1)</f>
        <v>62</v>
      </c>
      <c r="W20" s="97">
        <f>SUMIFS('Points - Player Total'!$AA$8:$AA$59,'Points - Player Total'!$A$8:$A$59,'Points - Teams W1'!$A20,'Teams - Window 1'!W$6:W$57,1)</f>
        <v>0</v>
      </c>
      <c r="X20" s="97">
        <f>SUMIFS('Points - Player Total'!$AA$8:$AA$59,'Points - Player Total'!$A$8:$A$59,'Points - Teams W1'!$A20,'Teams - Window 1'!X$6:X$57,1)</f>
        <v>62</v>
      </c>
      <c r="Y20" s="97">
        <f>SUMIFS('Points - Player Total'!$AA$8:$AA$59,'Points - Player Total'!$A$8:$A$59,'Points - Teams W1'!$A20,'Teams - Window 1'!Y$6:Y$57,1)</f>
        <v>0</v>
      </c>
      <c r="Z20" s="97">
        <f>SUMIFS('Points - Player Total'!$AA$8:$AA$59,'Points - Player Total'!$A$8:$A$59,'Points - Teams W1'!$A20,'Teams - Window 1'!Z$6:Z$57,1)</f>
        <v>62</v>
      </c>
      <c r="AA20" s="97">
        <f>SUMIFS('Points - Player Total'!$AA$8:$AA$59,'Points - Player Total'!$A$8:$A$59,'Points - Teams W1'!$A20,'Teams - Window 1'!AA$6:AA$57,1)</f>
        <v>62</v>
      </c>
      <c r="AB20" s="97">
        <f>SUMIFS('Points - Player Total'!$AA$8:$AA$59,'Points - Player Total'!$A$8:$A$59,'Points - Teams W1'!$A20,'Teams - Window 1'!AB$6:AB$57,1)</f>
        <v>0</v>
      </c>
      <c r="AC20" s="97">
        <f>SUMIFS('Points - Player Total'!$AA$8:$AA$59,'Points - Player Total'!$A$8:$A$59,'Points - Teams W1'!$A20,'Teams - Window 1'!AC$6:AC$57,1)</f>
        <v>62</v>
      </c>
      <c r="AD20" s="97">
        <f>SUMIFS('Points - Player Total'!$AA$8:$AA$59,'Points - Player Total'!$A$8:$A$59,'Points - Teams W1'!$A20,'Teams - Window 1'!AD$6:AD$57,1)</f>
        <v>0</v>
      </c>
      <c r="AE20" s="97">
        <f>SUMIFS('Points - Player Total'!$AA$8:$AA$59,'Points - Player Total'!$A$8:$A$59,'Points - Teams W1'!$A20,'Teams - Window 1'!AE$6:AE$57,1)</f>
        <v>62</v>
      </c>
      <c r="AF20" s="97">
        <f>SUMIFS('Points - Player Total'!$AA$8:$AA$59,'Points - Player Total'!$A$8:$A$59,'Points - Teams W1'!$A20,'Teams - Window 1'!AF$6:AF$57,1)</f>
        <v>0</v>
      </c>
      <c r="AG20" s="97">
        <f>SUMIFS('Points - Player Total'!$AA$8:$AA$59,'Points - Player Total'!$A$8:$A$59,'Points - Teams W1'!$A20,'Teams - Window 1'!AG$6:AG$57,1)</f>
        <v>0</v>
      </c>
      <c r="AH20" s="97">
        <f>SUMIFS('Points - Player Total'!$AA$8:$AA$59,'Points - Player Total'!$A$8:$A$59,'Points - Teams W1'!$A20,'Teams - Window 1'!AH$6:AH$57,1)</f>
        <v>62</v>
      </c>
      <c r="AI20" s="97">
        <f>SUMIFS('Points - Player Total'!$AA$8:$AA$59,'Points - Player Total'!$A$8:$A$59,'Points - Teams W1'!$A20,'Teams - Window 1'!AI$6:AI$57,1)</f>
        <v>62</v>
      </c>
      <c r="AJ20" s="97">
        <f>SUMIFS('Points - Player Total'!$AA$8:$AA$59,'Points - Player Total'!$A$8:$A$59,'Points - Teams W1'!$A20,'Teams - Window 1'!AJ$6:AJ$57,1)</f>
        <v>62</v>
      </c>
      <c r="AK20" s="97">
        <f>SUMIFS('Points - Player Total'!$AA$8:$AA$59,'Points - Player Total'!$A$8:$A$59,'Points - Teams W1'!$A20,'Teams - Window 1'!AK$6:AK$57,1)</f>
        <v>0</v>
      </c>
      <c r="AL20" s="97">
        <f>SUMIFS('Points - Player Total'!$AA$8:$AA$59,'Points - Player Total'!$A$8:$A$59,'Points - Teams W1'!$A20,'Teams - Window 1'!AL$6:AL$57,1)</f>
        <v>62</v>
      </c>
      <c r="AM20" s="97">
        <f>SUMIFS('Points - Player Total'!$AA$8:$AA$59,'Points - Player Total'!$A$8:$A$59,'Points - Teams W1'!$A20,'Teams - Window 1'!AM$6:AM$57,1)</f>
        <v>0</v>
      </c>
      <c r="AN20" s="97">
        <f>SUMIFS('Points - Player Total'!$AA$8:$AA$59,'Points - Player Total'!$A$8:$A$59,'Points - Teams W1'!$A20,'Teams - Window 1'!AN$6:AN$57,1)</f>
        <v>62</v>
      </c>
      <c r="AO20" s="97">
        <f>SUMIFS('Points - Player Total'!$AA$8:$AA$59,'Points - Player Total'!$A$8:$A$59,'Points - Teams W1'!$A20,'Teams - Window 1'!AO$6:AO$57,1)</f>
        <v>62</v>
      </c>
      <c r="AP20" s="97">
        <f>SUMIFS('Points - Player Total'!$AA$8:$AA$59,'Points - Player Total'!$A$8:$A$59,'Points - Teams W1'!$A20,'Teams - Window 1'!AP$6:AP$57,1)</f>
        <v>62</v>
      </c>
      <c r="AQ20" s="97">
        <f>SUMIFS('Points - Player Total'!$AA$8:$AA$59,'Points - Player Total'!$A$8:$A$59,'Points - Teams W1'!$A20,'Teams - Window 1'!AQ$6:AQ$57,1)</f>
        <v>62</v>
      </c>
      <c r="AR20" s="97">
        <f>SUMIFS('Points - Player Total'!$AA$8:$AA$59,'Points - Player Total'!$A$8:$A$59,'Points - Teams W1'!$A20,'Teams - Window 1'!AR$6:AR$57,1)</f>
        <v>0</v>
      </c>
      <c r="AS20" s="97">
        <f>SUMIFS('Points - Player Total'!$AA$8:$AA$59,'Points - Player Total'!$A$8:$A$59,'Points - Teams W1'!$A20,'Teams - Window 1'!AS$6:AS$57,1)</f>
        <v>62</v>
      </c>
      <c r="AT20" s="97">
        <f>SUMIFS('Points - Player Total'!$AA$8:$AA$59,'Points - Player Total'!$A$8:$A$59,'Points - Teams W1'!$A20,'Teams - Window 1'!AT$6:AT$57,1)</f>
        <v>0</v>
      </c>
      <c r="AU20" s="97">
        <f>SUMIFS('Points - Player Total'!$AA$8:$AA$59,'Points - Player Total'!$A$8:$A$59,'Points - Teams W1'!$A20,'Teams - Window 1'!AU$6:AU$57,1)</f>
        <v>0</v>
      </c>
      <c r="AV20" s="97">
        <f>SUMIFS('Points - Player Total'!$AA$8:$AA$59,'Points - Player Total'!$A$8:$A$59,'Points - Teams W1'!$A20,'Teams - Window 1'!AV$6:AV$57,1)</f>
        <v>0</v>
      </c>
      <c r="AW20" s="97">
        <f>SUMIFS('Points - Player Total'!$AA$8:$AA$59,'Points - Player Total'!$A$8:$A$59,'Points - Teams W1'!$A20,'Teams - Window 1'!AW$6:AW$57,1)</f>
        <v>62</v>
      </c>
      <c r="AX20" s="97">
        <f>SUMIFS('Points - Player Total'!$AA$8:$AA$59,'Points - Player Total'!$A$8:$A$59,'Points - Teams W1'!$A20,'Teams - Window 1'!AX$6:AX$57,1)</f>
        <v>0</v>
      </c>
      <c r="AY20" s="97">
        <f>SUMIFS('Points - Player Total'!$AA$8:$AA$59,'Points - Player Total'!$A$8:$A$59,'Points - Teams W1'!$A20,'Teams - Window 1'!AY$6:AY$57,1)</f>
        <v>62</v>
      </c>
      <c r="AZ20" s="97">
        <f>SUMIFS('Points - Player Total'!$AA$8:$AA$59,'Points - Player Total'!$A$8:$A$59,'Points - Teams W1'!$A20,'Teams - Window 1'!AZ$6:AZ$57,1)</f>
        <v>0</v>
      </c>
      <c r="BA20" s="97">
        <f>SUMIFS('Points - Player Total'!$AA$8:$AA$59,'Points - Player Total'!$A$8:$A$59,'Points - Teams W1'!$A20,'Teams - Window 1'!BA$6:BA$57,1)</f>
        <v>62</v>
      </c>
      <c r="BB20" s="97">
        <f>SUMIFS('Points - Player Total'!$AA$8:$AA$59,'Points - Player Total'!$A$8:$A$59,'Points - Teams W1'!$A20,'Teams - Window 1'!BB$6:BB$57,1)</f>
        <v>0</v>
      </c>
      <c r="BC20" s="97">
        <f>SUMIFS('Points - Player Total'!$AA$8:$AA$59,'Points - Player Total'!$A$8:$A$59,'Points - Teams W1'!$A20,'Teams - Window 1'!BC$6:BC$57,1)</f>
        <v>62</v>
      </c>
      <c r="BD20" s="97">
        <f>SUMIFS('Points - Player Total'!$AA$8:$AA$59,'Points - Player Total'!$A$8:$A$59,'Points - Teams W1'!$A20,'Teams - Window 1'!BD$6:BD$57,1)</f>
        <v>62</v>
      </c>
      <c r="BE20" s="97">
        <f>SUMIFS('Points - Player Total'!$AA$8:$AA$59,'Points - Player Total'!$A$8:$A$59,'Points - Teams W1'!$A20,'Teams - Window 1'!BE$6:BE$57,1)</f>
        <v>62</v>
      </c>
      <c r="BF20" s="97"/>
      <c r="BG20" s="86">
        <v>15</v>
      </c>
      <c r="BH20" t="s">
        <v>242</v>
      </c>
      <c r="BI20">
        <v>866</v>
      </c>
      <c r="BJ20">
        <f t="shared" si="0"/>
        <v>389</v>
      </c>
      <c r="BK20">
        <v>15</v>
      </c>
      <c r="BL20" t="s">
        <v>242</v>
      </c>
      <c r="BM20">
        <v>445</v>
      </c>
      <c r="BN20">
        <v>15</v>
      </c>
      <c r="BO20" t="s">
        <v>242</v>
      </c>
      <c r="BP20">
        <v>421</v>
      </c>
      <c r="BQ20">
        <v>15</v>
      </c>
    </row>
    <row r="21" spans="1:69" x14ac:dyDescent="0.25">
      <c r="A21" t="s">
        <v>31</v>
      </c>
      <c r="B21" s="16" t="s">
        <v>80</v>
      </c>
      <c r="C21" t="s">
        <v>98</v>
      </c>
      <c r="D21" s="15">
        <v>6</v>
      </c>
      <c r="E21" s="97">
        <f>SUMIFS('Points - Player Total'!$AA$8:$AA$59,'Points - Player Total'!$A$8:$A$59,'Points - Teams W1'!$A21,'Teams - Window 1'!E$6:E$57,1)</f>
        <v>304</v>
      </c>
      <c r="F21" s="97">
        <f>SUMIFS('Points - Player Total'!$AA$8:$AA$59,'Points - Player Total'!$A$8:$A$59,'Points - Teams W1'!$A21,'Teams - Window 1'!F$6:F$57,1)</f>
        <v>304</v>
      </c>
      <c r="G21" s="97">
        <f>SUMIFS('Points - Player Total'!$AA$8:$AA$59,'Points - Player Total'!$A$8:$A$59,'Points - Teams W1'!$A21,'Teams - Window 1'!G$6:G$57,1)</f>
        <v>0</v>
      </c>
      <c r="H21" s="97">
        <f>SUMIFS('Points - Player Total'!$AA$8:$AA$59,'Points - Player Total'!$A$8:$A$59,'Points - Teams W1'!$A21,'Teams - Window 1'!H$6:H$57,1)</f>
        <v>0</v>
      </c>
      <c r="I21" s="97">
        <f>SUMIFS('Points - Player Total'!$AA$8:$AA$59,'Points - Player Total'!$A$8:$A$59,'Points - Teams W1'!$A21,'Teams - Window 1'!I$6:I$57,1)</f>
        <v>304</v>
      </c>
      <c r="J21" s="97">
        <f>SUMIFS('Points - Player Total'!$AA$8:$AA$59,'Points - Player Total'!$A$8:$A$59,'Points - Teams W1'!$A21,'Teams - Window 1'!J$6:J$57,1)</f>
        <v>304</v>
      </c>
      <c r="K21" s="97">
        <f>SUMIFS('Points - Player Total'!$AA$8:$AA$59,'Points - Player Total'!$A$8:$A$59,'Points - Teams W1'!$A21,'Teams - Window 1'!K$6:K$57,1)</f>
        <v>0</v>
      </c>
      <c r="L21" s="97">
        <f>SUMIFS('Points - Player Total'!$AA$8:$AA$59,'Points - Player Total'!$A$8:$A$59,'Points - Teams W1'!$A21,'Teams - Window 1'!L$6:L$57,1)</f>
        <v>304</v>
      </c>
      <c r="M21" s="97">
        <f>SUMIFS('Points - Player Total'!$AA$8:$AA$59,'Points - Player Total'!$A$8:$A$59,'Points - Teams W1'!$A21,'Teams - Window 1'!M$6:M$57,1)</f>
        <v>304</v>
      </c>
      <c r="N21" s="97">
        <f>SUMIFS('Points - Player Total'!$AA$8:$AA$59,'Points - Player Total'!$A$8:$A$59,'Points - Teams W1'!$A21,'Teams - Window 1'!N$6:N$57,1)</f>
        <v>304</v>
      </c>
      <c r="O21" s="97">
        <f>SUMIFS('Points - Player Total'!$AA$8:$AA$59,'Points - Player Total'!$A$8:$A$59,'Points - Teams W1'!$A21,'Teams - Window 1'!O$6:O$57,1)</f>
        <v>304</v>
      </c>
      <c r="P21" s="97">
        <f>SUMIFS('Points - Player Total'!$AA$8:$AA$59,'Points - Player Total'!$A$8:$A$59,'Points - Teams W1'!$A21,'Teams - Window 1'!P$6:P$57,1)</f>
        <v>304</v>
      </c>
      <c r="Q21" s="97">
        <f>SUMIFS('Points - Player Total'!$AA$8:$AA$59,'Points - Player Total'!$A$8:$A$59,'Points - Teams W1'!$A21,'Teams - Window 1'!Q$6:Q$57,1)</f>
        <v>304</v>
      </c>
      <c r="R21" s="97">
        <f>SUMIFS('Points - Player Total'!$AA$8:$AA$59,'Points - Player Total'!$A$8:$A$59,'Points - Teams W1'!$A21,'Teams - Window 1'!R$6:R$57,1)</f>
        <v>304</v>
      </c>
      <c r="S21" s="97">
        <f>SUMIFS('Points - Player Total'!$AA$8:$AA$59,'Points - Player Total'!$A$8:$A$59,'Points - Teams W1'!$A21,'Teams - Window 1'!S$6:S$57,1)</f>
        <v>304</v>
      </c>
      <c r="T21" s="97">
        <f>SUMIFS('Points - Player Total'!$AA$8:$AA$59,'Points - Player Total'!$A$8:$A$59,'Points - Teams W1'!$A21,'Teams - Window 1'!T$6:T$57,1)</f>
        <v>0</v>
      </c>
      <c r="U21" s="97">
        <f>SUMIFS('Points - Player Total'!$AA$8:$AA$59,'Points - Player Total'!$A$8:$A$59,'Points - Teams W1'!$A21,'Teams - Window 1'!U$6:U$57,1)</f>
        <v>304</v>
      </c>
      <c r="V21" s="97">
        <f>SUMIFS('Points - Player Total'!$AA$8:$AA$59,'Points - Player Total'!$A$8:$A$59,'Points - Teams W1'!$A21,'Teams - Window 1'!V$6:V$57,1)</f>
        <v>304</v>
      </c>
      <c r="W21" s="97">
        <f>SUMIFS('Points - Player Total'!$AA$8:$AA$59,'Points - Player Total'!$A$8:$A$59,'Points - Teams W1'!$A21,'Teams - Window 1'!W$6:W$57,1)</f>
        <v>304</v>
      </c>
      <c r="X21" s="97">
        <f>SUMIFS('Points - Player Total'!$AA$8:$AA$59,'Points - Player Total'!$A$8:$A$59,'Points - Teams W1'!$A21,'Teams - Window 1'!X$6:X$57,1)</f>
        <v>304</v>
      </c>
      <c r="Y21" s="97">
        <f>SUMIFS('Points - Player Total'!$AA$8:$AA$59,'Points - Player Total'!$A$8:$A$59,'Points - Teams W1'!$A21,'Teams - Window 1'!Y$6:Y$57,1)</f>
        <v>0</v>
      </c>
      <c r="Z21" s="97">
        <f>SUMIFS('Points - Player Total'!$AA$8:$AA$59,'Points - Player Total'!$A$8:$A$59,'Points - Teams W1'!$A21,'Teams - Window 1'!Z$6:Z$57,1)</f>
        <v>304</v>
      </c>
      <c r="AA21" s="97">
        <f>SUMIFS('Points - Player Total'!$AA$8:$AA$59,'Points - Player Total'!$A$8:$A$59,'Points - Teams W1'!$A21,'Teams - Window 1'!AA$6:AA$57,1)</f>
        <v>304</v>
      </c>
      <c r="AB21" s="97">
        <f>SUMIFS('Points - Player Total'!$AA$8:$AA$59,'Points - Player Total'!$A$8:$A$59,'Points - Teams W1'!$A21,'Teams - Window 1'!AB$6:AB$57,1)</f>
        <v>304</v>
      </c>
      <c r="AC21" s="97">
        <f>SUMIFS('Points - Player Total'!$AA$8:$AA$59,'Points - Player Total'!$A$8:$A$59,'Points - Teams W1'!$A21,'Teams - Window 1'!AC$6:AC$57,1)</f>
        <v>0</v>
      </c>
      <c r="AD21" s="97">
        <f>SUMIFS('Points - Player Total'!$AA$8:$AA$59,'Points - Player Total'!$A$8:$A$59,'Points - Teams W1'!$A21,'Teams - Window 1'!AD$6:AD$57,1)</f>
        <v>0</v>
      </c>
      <c r="AE21" s="97">
        <f>SUMIFS('Points - Player Total'!$AA$8:$AA$59,'Points - Player Total'!$A$8:$A$59,'Points - Teams W1'!$A21,'Teams - Window 1'!AE$6:AE$57,1)</f>
        <v>0</v>
      </c>
      <c r="AF21" s="97">
        <f>SUMIFS('Points - Player Total'!$AA$8:$AA$59,'Points - Player Total'!$A$8:$A$59,'Points - Teams W1'!$A21,'Teams - Window 1'!AF$6:AF$57,1)</f>
        <v>304</v>
      </c>
      <c r="AG21" s="97">
        <f>SUMIFS('Points - Player Total'!$AA$8:$AA$59,'Points - Player Total'!$A$8:$A$59,'Points - Teams W1'!$A21,'Teams - Window 1'!AG$6:AG$57,1)</f>
        <v>304</v>
      </c>
      <c r="AH21" s="97">
        <f>SUMIFS('Points - Player Total'!$AA$8:$AA$59,'Points - Player Total'!$A$8:$A$59,'Points - Teams W1'!$A21,'Teams - Window 1'!AH$6:AH$57,1)</f>
        <v>304</v>
      </c>
      <c r="AI21" s="97">
        <f>SUMIFS('Points - Player Total'!$AA$8:$AA$59,'Points - Player Total'!$A$8:$A$59,'Points - Teams W1'!$A21,'Teams - Window 1'!AI$6:AI$57,1)</f>
        <v>304</v>
      </c>
      <c r="AJ21" s="97">
        <f>SUMIFS('Points - Player Total'!$AA$8:$AA$59,'Points - Player Total'!$A$8:$A$59,'Points - Teams W1'!$A21,'Teams - Window 1'!AJ$6:AJ$57,1)</f>
        <v>304</v>
      </c>
      <c r="AK21" s="97">
        <f>SUMIFS('Points - Player Total'!$AA$8:$AA$59,'Points - Player Total'!$A$8:$A$59,'Points - Teams W1'!$A21,'Teams - Window 1'!AK$6:AK$57,1)</f>
        <v>304</v>
      </c>
      <c r="AL21" s="97">
        <f>SUMIFS('Points - Player Total'!$AA$8:$AA$59,'Points - Player Total'!$A$8:$A$59,'Points - Teams W1'!$A21,'Teams - Window 1'!AL$6:AL$57,1)</f>
        <v>304</v>
      </c>
      <c r="AM21" s="97">
        <f>SUMIFS('Points - Player Total'!$AA$8:$AA$59,'Points - Player Total'!$A$8:$A$59,'Points - Teams W1'!$A21,'Teams - Window 1'!AM$6:AM$57,1)</f>
        <v>304</v>
      </c>
      <c r="AN21" s="97">
        <f>SUMIFS('Points - Player Total'!$AA$8:$AA$59,'Points - Player Total'!$A$8:$A$59,'Points - Teams W1'!$A21,'Teams - Window 1'!AN$6:AN$57,1)</f>
        <v>0</v>
      </c>
      <c r="AO21" s="97">
        <f>SUMIFS('Points - Player Total'!$AA$8:$AA$59,'Points - Player Total'!$A$8:$A$59,'Points - Teams W1'!$A21,'Teams - Window 1'!AO$6:AO$57,1)</f>
        <v>0</v>
      </c>
      <c r="AP21" s="97">
        <f>SUMIFS('Points - Player Total'!$AA$8:$AA$59,'Points - Player Total'!$A$8:$A$59,'Points - Teams W1'!$A21,'Teams - Window 1'!AP$6:AP$57,1)</f>
        <v>304</v>
      </c>
      <c r="AQ21" s="97">
        <f>SUMIFS('Points - Player Total'!$AA$8:$AA$59,'Points - Player Total'!$A$8:$A$59,'Points - Teams W1'!$A21,'Teams - Window 1'!AQ$6:AQ$57,1)</f>
        <v>304</v>
      </c>
      <c r="AR21" s="97">
        <f>SUMIFS('Points - Player Total'!$AA$8:$AA$59,'Points - Player Total'!$A$8:$A$59,'Points - Teams W1'!$A21,'Teams - Window 1'!AR$6:AR$57,1)</f>
        <v>304</v>
      </c>
      <c r="AS21" s="97">
        <f>SUMIFS('Points - Player Total'!$AA$8:$AA$59,'Points - Player Total'!$A$8:$A$59,'Points - Teams W1'!$A21,'Teams - Window 1'!AS$6:AS$57,1)</f>
        <v>304</v>
      </c>
      <c r="AT21" s="97">
        <f>SUMIFS('Points - Player Total'!$AA$8:$AA$59,'Points - Player Total'!$A$8:$A$59,'Points - Teams W1'!$A21,'Teams - Window 1'!AT$6:AT$57,1)</f>
        <v>304</v>
      </c>
      <c r="AU21" s="97">
        <f>SUMIFS('Points - Player Total'!$AA$8:$AA$59,'Points - Player Total'!$A$8:$A$59,'Points - Teams W1'!$A21,'Teams - Window 1'!AU$6:AU$57,1)</f>
        <v>0</v>
      </c>
      <c r="AV21" s="97">
        <f>SUMIFS('Points - Player Total'!$AA$8:$AA$59,'Points - Player Total'!$A$8:$A$59,'Points - Teams W1'!$A21,'Teams - Window 1'!AV$6:AV$57,1)</f>
        <v>0</v>
      </c>
      <c r="AW21" s="97">
        <f>SUMIFS('Points - Player Total'!$AA$8:$AA$59,'Points - Player Total'!$A$8:$A$59,'Points - Teams W1'!$A21,'Teams - Window 1'!AW$6:AW$57,1)</f>
        <v>0</v>
      </c>
      <c r="AX21" s="97">
        <f>SUMIFS('Points - Player Total'!$AA$8:$AA$59,'Points - Player Total'!$A$8:$A$59,'Points - Teams W1'!$A21,'Teams - Window 1'!AX$6:AX$57,1)</f>
        <v>0</v>
      </c>
      <c r="AY21" s="97">
        <f>SUMIFS('Points - Player Total'!$AA$8:$AA$59,'Points - Player Total'!$A$8:$A$59,'Points - Teams W1'!$A21,'Teams - Window 1'!AY$6:AY$57,1)</f>
        <v>0</v>
      </c>
      <c r="AZ21" s="97">
        <f>SUMIFS('Points - Player Total'!$AA$8:$AA$59,'Points - Player Total'!$A$8:$A$59,'Points - Teams W1'!$A21,'Teams - Window 1'!AZ$6:AZ$57,1)</f>
        <v>304</v>
      </c>
      <c r="BA21" s="97">
        <f>SUMIFS('Points - Player Total'!$AA$8:$AA$59,'Points - Player Total'!$A$8:$A$59,'Points - Teams W1'!$A21,'Teams - Window 1'!BA$6:BA$57,1)</f>
        <v>304</v>
      </c>
      <c r="BB21" s="97">
        <f>SUMIFS('Points - Player Total'!$AA$8:$AA$59,'Points - Player Total'!$A$8:$A$59,'Points - Teams W1'!$A21,'Teams - Window 1'!BB$6:BB$57,1)</f>
        <v>304</v>
      </c>
      <c r="BC21" s="97">
        <f>SUMIFS('Points - Player Total'!$AA$8:$AA$59,'Points - Player Total'!$A$8:$A$59,'Points - Teams W1'!$A21,'Teams - Window 1'!BC$6:BC$57,1)</f>
        <v>304</v>
      </c>
      <c r="BD21" s="97">
        <f>SUMIFS('Points - Player Total'!$AA$8:$AA$59,'Points - Player Total'!$A$8:$A$59,'Points - Teams W1'!$A21,'Teams - Window 1'!BD$6:BD$57,1)</f>
        <v>304</v>
      </c>
      <c r="BE21" s="97">
        <f>SUMIFS('Points - Player Total'!$AA$8:$AA$59,'Points - Player Total'!$A$8:$A$59,'Points - Teams W1'!$A21,'Teams - Window 1'!BE$6:BE$57,1)</f>
        <v>304</v>
      </c>
      <c r="BF21" s="97"/>
      <c r="BG21" s="86">
        <v>16</v>
      </c>
      <c r="BH21" t="s">
        <v>348</v>
      </c>
      <c r="BI21">
        <v>855</v>
      </c>
      <c r="BJ21">
        <f t="shared" si="0"/>
        <v>400</v>
      </c>
      <c r="BK21">
        <v>16</v>
      </c>
      <c r="BL21" t="s">
        <v>281</v>
      </c>
      <c r="BM21">
        <v>438</v>
      </c>
      <c r="BN21">
        <v>16</v>
      </c>
      <c r="BO21" t="s">
        <v>30</v>
      </c>
      <c r="BP21">
        <v>421</v>
      </c>
      <c r="BQ21">
        <v>16</v>
      </c>
    </row>
    <row r="22" spans="1:69" x14ac:dyDescent="0.25">
      <c r="A22" t="s">
        <v>36</v>
      </c>
      <c r="B22" s="16" t="s">
        <v>78</v>
      </c>
      <c r="C22" t="s">
        <v>98</v>
      </c>
      <c r="D22" s="15">
        <v>5.5</v>
      </c>
      <c r="E22" s="97">
        <f>SUMIFS('Points - Player Total'!$AA$8:$AA$59,'Points - Player Total'!$A$8:$A$59,'Points - Teams W1'!$A22,'Teams - Window 1'!E$6:E$57,1)</f>
        <v>0</v>
      </c>
      <c r="F22" s="97">
        <f>SUMIFS('Points - Player Total'!$AA$8:$AA$59,'Points - Player Total'!$A$8:$A$59,'Points - Teams W1'!$A22,'Teams - Window 1'!F$6:F$57,1)</f>
        <v>0</v>
      </c>
      <c r="G22" s="97">
        <f>SUMIFS('Points - Player Total'!$AA$8:$AA$59,'Points - Player Total'!$A$8:$A$59,'Points - Teams W1'!$A22,'Teams - Window 1'!G$6:G$57,1)</f>
        <v>0</v>
      </c>
      <c r="H22" s="97">
        <f>SUMIFS('Points - Player Total'!$AA$8:$AA$59,'Points - Player Total'!$A$8:$A$59,'Points - Teams W1'!$A22,'Teams - Window 1'!H$6:H$57,1)</f>
        <v>106</v>
      </c>
      <c r="I22" s="97">
        <f>SUMIFS('Points - Player Total'!$AA$8:$AA$59,'Points - Player Total'!$A$8:$A$59,'Points - Teams W1'!$A22,'Teams - Window 1'!I$6:I$57,1)</f>
        <v>106</v>
      </c>
      <c r="J22" s="97">
        <f>SUMIFS('Points - Player Total'!$AA$8:$AA$59,'Points - Player Total'!$A$8:$A$59,'Points - Teams W1'!$A22,'Teams - Window 1'!J$6:J$57,1)</f>
        <v>0</v>
      </c>
      <c r="K22" s="97">
        <f>SUMIFS('Points - Player Total'!$AA$8:$AA$59,'Points - Player Total'!$A$8:$A$59,'Points - Teams W1'!$A22,'Teams - Window 1'!K$6:K$57,1)</f>
        <v>0</v>
      </c>
      <c r="L22" s="97">
        <f>SUMIFS('Points - Player Total'!$AA$8:$AA$59,'Points - Player Total'!$A$8:$A$59,'Points - Teams W1'!$A22,'Teams - Window 1'!L$6:L$57,1)</f>
        <v>106</v>
      </c>
      <c r="M22" s="97">
        <f>SUMIFS('Points - Player Total'!$AA$8:$AA$59,'Points - Player Total'!$A$8:$A$59,'Points - Teams W1'!$A22,'Teams - Window 1'!M$6:M$57,1)</f>
        <v>106</v>
      </c>
      <c r="N22" s="97">
        <f>SUMIFS('Points - Player Total'!$AA$8:$AA$59,'Points - Player Total'!$A$8:$A$59,'Points - Teams W1'!$A22,'Teams - Window 1'!N$6:N$57,1)</f>
        <v>0</v>
      </c>
      <c r="O22" s="97">
        <f>SUMIFS('Points - Player Total'!$AA$8:$AA$59,'Points - Player Total'!$A$8:$A$59,'Points - Teams W1'!$A22,'Teams - Window 1'!O$6:O$57,1)</f>
        <v>0</v>
      </c>
      <c r="P22" s="97">
        <f>SUMIFS('Points - Player Total'!$AA$8:$AA$59,'Points - Player Total'!$A$8:$A$59,'Points - Teams W1'!$A22,'Teams - Window 1'!P$6:P$57,1)</f>
        <v>106</v>
      </c>
      <c r="Q22" s="97">
        <f>SUMIFS('Points - Player Total'!$AA$8:$AA$59,'Points - Player Total'!$A$8:$A$59,'Points - Teams W1'!$A22,'Teams - Window 1'!Q$6:Q$57,1)</f>
        <v>0</v>
      </c>
      <c r="R22" s="97">
        <f>SUMIFS('Points - Player Total'!$AA$8:$AA$59,'Points - Player Total'!$A$8:$A$59,'Points - Teams W1'!$A22,'Teams - Window 1'!R$6:R$57,1)</f>
        <v>0</v>
      </c>
      <c r="S22" s="97">
        <f>SUMIFS('Points - Player Total'!$AA$8:$AA$59,'Points - Player Total'!$A$8:$A$59,'Points - Teams W1'!$A22,'Teams - Window 1'!S$6:S$57,1)</f>
        <v>0</v>
      </c>
      <c r="T22" s="97">
        <f>SUMIFS('Points - Player Total'!$AA$8:$AA$59,'Points - Player Total'!$A$8:$A$59,'Points - Teams W1'!$A22,'Teams - Window 1'!T$6:T$57,1)</f>
        <v>0</v>
      </c>
      <c r="U22" s="97">
        <f>SUMIFS('Points - Player Total'!$AA$8:$AA$59,'Points - Player Total'!$A$8:$A$59,'Points - Teams W1'!$A22,'Teams - Window 1'!U$6:U$57,1)</f>
        <v>0</v>
      </c>
      <c r="V22" s="97">
        <f>SUMIFS('Points - Player Total'!$AA$8:$AA$59,'Points - Player Total'!$A$8:$A$59,'Points - Teams W1'!$A22,'Teams - Window 1'!V$6:V$57,1)</f>
        <v>0</v>
      </c>
      <c r="W22" s="97">
        <f>SUMIFS('Points - Player Total'!$AA$8:$AA$59,'Points - Player Total'!$A$8:$A$59,'Points - Teams W1'!$A22,'Teams - Window 1'!W$6:W$57,1)</f>
        <v>106</v>
      </c>
      <c r="X22" s="97">
        <f>SUMIFS('Points - Player Total'!$AA$8:$AA$59,'Points - Player Total'!$A$8:$A$59,'Points - Teams W1'!$A22,'Teams - Window 1'!X$6:X$57,1)</f>
        <v>106</v>
      </c>
      <c r="Y22" s="97">
        <f>SUMIFS('Points - Player Total'!$AA$8:$AA$59,'Points - Player Total'!$A$8:$A$59,'Points - Teams W1'!$A22,'Teams - Window 1'!Y$6:Y$57,1)</f>
        <v>0</v>
      </c>
      <c r="Z22" s="97">
        <f>SUMIFS('Points - Player Total'!$AA$8:$AA$59,'Points - Player Total'!$A$8:$A$59,'Points - Teams W1'!$A22,'Teams - Window 1'!Z$6:Z$57,1)</f>
        <v>0</v>
      </c>
      <c r="AA22" s="97">
        <f>SUMIFS('Points - Player Total'!$AA$8:$AA$59,'Points - Player Total'!$A$8:$A$59,'Points - Teams W1'!$A22,'Teams - Window 1'!AA$6:AA$57,1)</f>
        <v>0</v>
      </c>
      <c r="AB22" s="97">
        <f>SUMIFS('Points - Player Total'!$AA$8:$AA$59,'Points - Player Total'!$A$8:$A$59,'Points - Teams W1'!$A22,'Teams - Window 1'!AB$6:AB$57,1)</f>
        <v>0</v>
      </c>
      <c r="AC22" s="97">
        <f>SUMIFS('Points - Player Total'!$AA$8:$AA$59,'Points - Player Total'!$A$8:$A$59,'Points - Teams W1'!$A22,'Teams - Window 1'!AC$6:AC$57,1)</f>
        <v>106</v>
      </c>
      <c r="AD22" s="97">
        <f>SUMIFS('Points - Player Total'!$AA$8:$AA$59,'Points - Player Total'!$A$8:$A$59,'Points - Teams W1'!$A22,'Teams - Window 1'!AD$6:AD$57,1)</f>
        <v>0</v>
      </c>
      <c r="AE22" s="97">
        <f>SUMIFS('Points - Player Total'!$AA$8:$AA$59,'Points - Player Total'!$A$8:$A$59,'Points - Teams W1'!$A22,'Teams - Window 1'!AE$6:AE$57,1)</f>
        <v>0</v>
      </c>
      <c r="AF22" s="97">
        <f>SUMIFS('Points - Player Total'!$AA$8:$AA$59,'Points - Player Total'!$A$8:$A$59,'Points - Teams W1'!$A22,'Teams - Window 1'!AF$6:AF$57,1)</f>
        <v>0</v>
      </c>
      <c r="AG22" s="97">
        <f>SUMIFS('Points - Player Total'!$AA$8:$AA$59,'Points - Player Total'!$A$8:$A$59,'Points - Teams W1'!$A22,'Teams - Window 1'!AG$6:AG$57,1)</f>
        <v>0</v>
      </c>
      <c r="AH22" s="97">
        <f>SUMIFS('Points - Player Total'!$AA$8:$AA$59,'Points - Player Total'!$A$8:$A$59,'Points - Teams W1'!$A22,'Teams - Window 1'!AH$6:AH$57,1)</f>
        <v>0</v>
      </c>
      <c r="AI22" s="97">
        <f>SUMIFS('Points - Player Total'!$AA$8:$AA$59,'Points - Player Total'!$A$8:$A$59,'Points - Teams W1'!$A22,'Teams - Window 1'!AI$6:AI$57,1)</f>
        <v>0</v>
      </c>
      <c r="AJ22" s="97">
        <f>SUMIFS('Points - Player Total'!$AA$8:$AA$59,'Points - Player Total'!$A$8:$A$59,'Points - Teams W1'!$A22,'Teams - Window 1'!AJ$6:AJ$57,1)</f>
        <v>0</v>
      </c>
      <c r="AK22" s="97">
        <f>SUMIFS('Points - Player Total'!$AA$8:$AA$59,'Points - Player Total'!$A$8:$A$59,'Points - Teams W1'!$A22,'Teams - Window 1'!AK$6:AK$57,1)</f>
        <v>0</v>
      </c>
      <c r="AL22" s="97">
        <f>SUMIFS('Points - Player Total'!$AA$8:$AA$59,'Points - Player Total'!$A$8:$A$59,'Points - Teams W1'!$A22,'Teams - Window 1'!AL$6:AL$57,1)</f>
        <v>0</v>
      </c>
      <c r="AM22" s="97">
        <f>SUMIFS('Points - Player Total'!$AA$8:$AA$59,'Points - Player Total'!$A$8:$A$59,'Points - Teams W1'!$A22,'Teams - Window 1'!AM$6:AM$57,1)</f>
        <v>106</v>
      </c>
      <c r="AN22" s="97">
        <f>SUMIFS('Points - Player Total'!$AA$8:$AA$59,'Points - Player Total'!$A$8:$A$59,'Points - Teams W1'!$A22,'Teams - Window 1'!AN$6:AN$57,1)</f>
        <v>0</v>
      </c>
      <c r="AO22" s="97">
        <f>SUMIFS('Points - Player Total'!$AA$8:$AA$59,'Points - Player Total'!$A$8:$A$59,'Points - Teams W1'!$A22,'Teams - Window 1'!AO$6:AO$57,1)</f>
        <v>0</v>
      </c>
      <c r="AP22" s="97">
        <f>SUMIFS('Points - Player Total'!$AA$8:$AA$59,'Points - Player Total'!$A$8:$A$59,'Points - Teams W1'!$A22,'Teams - Window 1'!AP$6:AP$57,1)</f>
        <v>106</v>
      </c>
      <c r="AQ22" s="97">
        <f>SUMIFS('Points - Player Total'!$AA$8:$AA$59,'Points - Player Total'!$A$8:$A$59,'Points - Teams W1'!$A22,'Teams - Window 1'!AQ$6:AQ$57,1)</f>
        <v>0</v>
      </c>
      <c r="AR22" s="97">
        <f>SUMIFS('Points - Player Total'!$AA$8:$AA$59,'Points - Player Total'!$A$8:$A$59,'Points - Teams W1'!$A22,'Teams - Window 1'!AR$6:AR$57,1)</f>
        <v>0</v>
      </c>
      <c r="AS22" s="97">
        <f>SUMIFS('Points - Player Total'!$AA$8:$AA$59,'Points - Player Total'!$A$8:$A$59,'Points - Teams W1'!$A22,'Teams - Window 1'!AS$6:AS$57,1)</f>
        <v>0</v>
      </c>
      <c r="AT22" s="97">
        <f>SUMIFS('Points - Player Total'!$AA$8:$AA$59,'Points - Player Total'!$A$8:$A$59,'Points - Teams W1'!$A22,'Teams - Window 1'!AT$6:AT$57,1)</f>
        <v>0</v>
      </c>
      <c r="AU22" s="97">
        <f>SUMIFS('Points - Player Total'!$AA$8:$AA$59,'Points - Player Total'!$A$8:$A$59,'Points - Teams W1'!$A22,'Teams - Window 1'!AU$6:AU$57,1)</f>
        <v>0</v>
      </c>
      <c r="AV22" s="97">
        <f>SUMIFS('Points - Player Total'!$AA$8:$AA$59,'Points - Player Total'!$A$8:$A$59,'Points - Teams W1'!$A22,'Teams - Window 1'!AV$6:AV$57,1)</f>
        <v>0</v>
      </c>
      <c r="AW22" s="97">
        <f>SUMIFS('Points - Player Total'!$AA$8:$AA$59,'Points - Player Total'!$A$8:$A$59,'Points - Teams W1'!$A22,'Teams - Window 1'!AW$6:AW$57,1)</f>
        <v>0</v>
      </c>
      <c r="AX22" s="97">
        <f>SUMIFS('Points - Player Total'!$AA$8:$AA$59,'Points - Player Total'!$A$8:$A$59,'Points - Teams W1'!$A22,'Teams - Window 1'!AX$6:AX$57,1)</f>
        <v>106</v>
      </c>
      <c r="AY22" s="97">
        <f>SUMIFS('Points - Player Total'!$AA$8:$AA$59,'Points - Player Total'!$A$8:$A$59,'Points - Teams W1'!$A22,'Teams - Window 1'!AY$6:AY$57,1)</f>
        <v>106</v>
      </c>
      <c r="AZ22" s="97">
        <f>SUMIFS('Points - Player Total'!$AA$8:$AA$59,'Points - Player Total'!$A$8:$A$59,'Points - Teams W1'!$A22,'Teams - Window 1'!AZ$6:AZ$57,1)</f>
        <v>106</v>
      </c>
      <c r="BA22" s="97">
        <f>SUMIFS('Points - Player Total'!$AA$8:$AA$59,'Points - Player Total'!$A$8:$A$59,'Points - Teams W1'!$A22,'Teams - Window 1'!BA$6:BA$57,1)</f>
        <v>0</v>
      </c>
      <c r="BB22" s="97">
        <f>SUMIFS('Points - Player Total'!$AA$8:$AA$59,'Points - Player Total'!$A$8:$A$59,'Points - Teams W1'!$A22,'Teams - Window 1'!BB$6:BB$57,1)</f>
        <v>106</v>
      </c>
      <c r="BC22" s="97">
        <f>SUMIFS('Points - Player Total'!$AA$8:$AA$59,'Points - Player Total'!$A$8:$A$59,'Points - Teams W1'!$A22,'Teams - Window 1'!BC$6:BC$57,1)</f>
        <v>0</v>
      </c>
      <c r="BD22" s="97">
        <f>SUMIFS('Points - Player Total'!$AA$8:$AA$59,'Points - Player Total'!$A$8:$A$59,'Points - Teams W1'!$A22,'Teams - Window 1'!BD$6:BD$57,1)</f>
        <v>0</v>
      </c>
      <c r="BE22" s="97">
        <f>SUMIFS('Points - Player Total'!$AA$8:$AA$59,'Points - Player Total'!$A$8:$A$59,'Points - Teams W1'!$A22,'Teams - Window 1'!BE$6:BE$57,1)</f>
        <v>0</v>
      </c>
      <c r="BF22" s="97"/>
      <c r="BG22" s="86">
        <v>17</v>
      </c>
      <c r="BH22" t="s">
        <v>7</v>
      </c>
      <c r="BI22">
        <v>854</v>
      </c>
      <c r="BJ22">
        <f t="shared" si="0"/>
        <v>401</v>
      </c>
      <c r="BK22">
        <v>17</v>
      </c>
      <c r="BL22" t="s">
        <v>229</v>
      </c>
      <c r="BM22">
        <v>422</v>
      </c>
      <c r="BN22">
        <v>17</v>
      </c>
      <c r="BO22" t="s">
        <v>250</v>
      </c>
      <c r="BP22">
        <v>419</v>
      </c>
      <c r="BQ22">
        <v>17</v>
      </c>
    </row>
    <row r="23" spans="1:69" x14ac:dyDescent="0.25">
      <c r="A23" t="s">
        <v>47</v>
      </c>
      <c r="B23" s="16" t="s">
        <v>79</v>
      </c>
      <c r="C23" t="s">
        <v>98</v>
      </c>
      <c r="D23" s="15">
        <v>5</v>
      </c>
      <c r="E23" s="97">
        <f>SUMIFS('Points - Player Total'!$AA$8:$AA$59,'Points - Player Total'!$A$8:$A$59,'Points - Teams W1'!$A23,'Teams - Window 1'!E$6:E$57,1)</f>
        <v>0</v>
      </c>
      <c r="F23" s="97">
        <f>SUMIFS('Points - Player Total'!$AA$8:$AA$59,'Points - Player Total'!$A$8:$A$59,'Points - Teams W1'!$A23,'Teams - Window 1'!F$6:F$57,1)</f>
        <v>0</v>
      </c>
      <c r="G23" s="97">
        <f>SUMIFS('Points - Player Total'!$AA$8:$AA$59,'Points - Player Total'!$A$8:$A$59,'Points - Teams W1'!$A23,'Teams - Window 1'!G$6:G$57,1)</f>
        <v>0</v>
      </c>
      <c r="H23" s="97">
        <f>SUMIFS('Points - Player Total'!$AA$8:$AA$59,'Points - Player Total'!$A$8:$A$59,'Points - Teams W1'!$A23,'Teams - Window 1'!H$6:H$57,1)</f>
        <v>0</v>
      </c>
      <c r="I23" s="97">
        <f>SUMIFS('Points - Player Total'!$AA$8:$AA$59,'Points - Player Total'!$A$8:$A$59,'Points - Teams W1'!$A23,'Teams - Window 1'!I$6:I$57,1)</f>
        <v>0</v>
      </c>
      <c r="J23" s="97">
        <f>SUMIFS('Points - Player Total'!$AA$8:$AA$59,'Points - Player Total'!$A$8:$A$59,'Points - Teams W1'!$A23,'Teams - Window 1'!J$6:J$57,1)</f>
        <v>0</v>
      </c>
      <c r="K23" s="97">
        <f>SUMIFS('Points - Player Total'!$AA$8:$AA$59,'Points - Player Total'!$A$8:$A$59,'Points - Teams W1'!$A23,'Teams - Window 1'!K$6:K$57,1)</f>
        <v>0</v>
      </c>
      <c r="L23" s="97">
        <f>SUMIFS('Points - Player Total'!$AA$8:$AA$59,'Points - Player Total'!$A$8:$A$59,'Points - Teams W1'!$A23,'Teams - Window 1'!L$6:L$57,1)</f>
        <v>0</v>
      </c>
      <c r="M23" s="97">
        <f>SUMIFS('Points - Player Total'!$AA$8:$AA$59,'Points - Player Total'!$A$8:$A$59,'Points - Teams W1'!$A23,'Teams - Window 1'!M$6:M$57,1)</f>
        <v>0</v>
      </c>
      <c r="N23" s="97">
        <f>SUMIFS('Points - Player Total'!$AA$8:$AA$59,'Points - Player Total'!$A$8:$A$59,'Points - Teams W1'!$A23,'Teams - Window 1'!N$6:N$57,1)</f>
        <v>0</v>
      </c>
      <c r="O23" s="97">
        <f>SUMIFS('Points - Player Total'!$AA$8:$AA$59,'Points - Player Total'!$A$8:$A$59,'Points - Teams W1'!$A23,'Teams - Window 1'!O$6:O$57,1)</f>
        <v>0</v>
      </c>
      <c r="P23" s="97">
        <f>SUMIFS('Points - Player Total'!$AA$8:$AA$59,'Points - Player Total'!$A$8:$A$59,'Points - Teams W1'!$A23,'Teams - Window 1'!P$6:P$57,1)</f>
        <v>0</v>
      </c>
      <c r="Q23" s="97">
        <f>SUMIFS('Points - Player Total'!$AA$8:$AA$59,'Points - Player Total'!$A$8:$A$59,'Points - Teams W1'!$A23,'Teams - Window 1'!Q$6:Q$57,1)</f>
        <v>0</v>
      </c>
      <c r="R23" s="97">
        <f>SUMIFS('Points - Player Total'!$AA$8:$AA$59,'Points - Player Total'!$A$8:$A$59,'Points - Teams W1'!$A23,'Teams - Window 1'!R$6:R$57,1)</f>
        <v>0</v>
      </c>
      <c r="S23" s="97">
        <f>SUMIFS('Points - Player Total'!$AA$8:$AA$59,'Points - Player Total'!$A$8:$A$59,'Points - Teams W1'!$A23,'Teams - Window 1'!S$6:S$57,1)</f>
        <v>0</v>
      </c>
      <c r="T23" s="97">
        <f>SUMIFS('Points - Player Total'!$AA$8:$AA$59,'Points - Player Total'!$A$8:$A$59,'Points - Teams W1'!$A23,'Teams - Window 1'!T$6:T$57,1)</f>
        <v>0</v>
      </c>
      <c r="U23" s="97">
        <f>SUMIFS('Points - Player Total'!$AA$8:$AA$59,'Points - Player Total'!$A$8:$A$59,'Points - Teams W1'!$A23,'Teams - Window 1'!U$6:U$57,1)</f>
        <v>0</v>
      </c>
      <c r="V23" s="97">
        <f>SUMIFS('Points - Player Total'!$AA$8:$AA$59,'Points - Player Total'!$A$8:$A$59,'Points - Teams W1'!$A23,'Teams - Window 1'!V$6:V$57,1)</f>
        <v>0</v>
      </c>
      <c r="W23" s="97">
        <f>SUMIFS('Points - Player Total'!$AA$8:$AA$59,'Points - Player Total'!$A$8:$A$59,'Points - Teams W1'!$A23,'Teams - Window 1'!W$6:W$57,1)</f>
        <v>0</v>
      </c>
      <c r="X23" s="97">
        <f>SUMIFS('Points - Player Total'!$AA$8:$AA$59,'Points - Player Total'!$A$8:$A$59,'Points - Teams W1'!$A23,'Teams - Window 1'!X$6:X$57,1)</f>
        <v>0</v>
      </c>
      <c r="Y23" s="97">
        <f>SUMIFS('Points - Player Total'!$AA$8:$AA$59,'Points - Player Total'!$A$8:$A$59,'Points - Teams W1'!$A23,'Teams - Window 1'!Y$6:Y$57,1)</f>
        <v>0</v>
      </c>
      <c r="Z23" s="97">
        <f>SUMIFS('Points - Player Total'!$AA$8:$AA$59,'Points - Player Total'!$A$8:$A$59,'Points - Teams W1'!$A23,'Teams - Window 1'!Z$6:Z$57,1)</f>
        <v>0</v>
      </c>
      <c r="AA23" s="97">
        <f>SUMIFS('Points - Player Total'!$AA$8:$AA$59,'Points - Player Total'!$A$8:$A$59,'Points - Teams W1'!$A23,'Teams - Window 1'!AA$6:AA$57,1)</f>
        <v>0</v>
      </c>
      <c r="AB23" s="97">
        <f>SUMIFS('Points - Player Total'!$AA$8:$AA$59,'Points - Player Total'!$A$8:$A$59,'Points - Teams W1'!$A23,'Teams - Window 1'!AB$6:AB$57,1)</f>
        <v>0</v>
      </c>
      <c r="AC23" s="97">
        <f>SUMIFS('Points - Player Total'!$AA$8:$AA$59,'Points - Player Total'!$A$8:$A$59,'Points - Teams W1'!$A23,'Teams - Window 1'!AC$6:AC$57,1)</f>
        <v>0</v>
      </c>
      <c r="AD23" s="97">
        <f>SUMIFS('Points - Player Total'!$AA$8:$AA$59,'Points - Player Total'!$A$8:$A$59,'Points - Teams W1'!$A23,'Teams - Window 1'!AD$6:AD$57,1)</f>
        <v>0</v>
      </c>
      <c r="AE23" s="97">
        <f>SUMIFS('Points - Player Total'!$AA$8:$AA$59,'Points - Player Total'!$A$8:$A$59,'Points - Teams W1'!$A23,'Teams - Window 1'!AE$6:AE$57,1)</f>
        <v>0</v>
      </c>
      <c r="AF23" s="97">
        <f>SUMIFS('Points - Player Total'!$AA$8:$AA$59,'Points - Player Total'!$A$8:$A$59,'Points - Teams W1'!$A23,'Teams - Window 1'!AF$6:AF$57,1)</f>
        <v>0</v>
      </c>
      <c r="AG23" s="97">
        <f>SUMIFS('Points - Player Total'!$AA$8:$AA$59,'Points - Player Total'!$A$8:$A$59,'Points - Teams W1'!$A23,'Teams - Window 1'!AG$6:AG$57,1)</f>
        <v>0</v>
      </c>
      <c r="AH23" s="97">
        <f>SUMIFS('Points - Player Total'!$AA$8:$AA$59,'Points - Player Total'!$A$8:$A$59,'Points - Teams W1'!$A23,'Teams - Window 1'!AH$6:AH$57,1)</f>
        <v>0</v>
      </c>
      <c r="AI23" s="97">
        <f>SUMIFS('Points - Player Total'!$AA$8:$AA$59,'Points - Player Total'!$A$8:$A$59,'Points - Teams W1'!$A23,'Teams - Window 1'!AI$6:AI$57,1)</f>
        <v>0</v>
      </c>
      <c r="AJ23" s="97">
        <f>SUMIFS('Points - Player Total'!$AA$8:$AA$59,'Points - Player Total'!$A$8:$A$59,'Points - Teams W1'!$A23,'Teams - Window 1'!AJ$6:AJ$57,1)</f>
        <v>0</v>
      </c>
      <c r="AK23" s="97">
        <f>SUMIFS('Points - Player Total'!$AA$8:$AA$59,'Points - Player Total'!$A$8:$A$59,'Points - Teams W1'!$A23,'Teams - Window 1'!AK$6:AK$57,1)</f>
        <v>0</v>
      </c>
      <c r="AL23" s="97">
        <f>SUMIFS('Points - Player Total'!$AA$8:$AA$59,'Points - Player Total'!$A$8:$A$59,'Points - Teams W1'!$A23,'Teams - Window 1'!AL$6:AL$57,1)</f>
        <v>0</v>
      </c>
      <c r="AM23" s="97">
        <f>SUMIFS('Points - Player Total'!$AA$8:$AA$59,'Points - Player Total'!$A$8:$A$59,'Points - Teams W1'!$A23,'Teams - Window 1'!AM$6:AM$57,1)</f>
        <v>0</v>
      </c>
      <c r="AN23" s="97">
        <f>SUMIFS('Points - Player Total'!$AA$8:$AA$59,'Points - Player Total'!$A$8:$A$59,'Points - Teams W1'!$A23,'Teams - Window 1'!AN$6:AN$57,1)</f>
        <v>0</v>
      </c>
      <c r="AO23" s="97">
        <f>SUMIFS('Points - Player Total'!$AA$8:$AA$59,'Points - Player Total'!$A$8:$A$59,'Points - Teams W1'!$A23,'Teams - Window 1'!AO$6:AO$57,1)</f>
        <v>0</v>
      </c>
      <c r="AP23" s="97">
        <f>SUMIFS('Points - Player Total'!$AA$8:$AA$59,'Points - Player Total'!$A$8:$A$59,'Points - Teams W1'!$A23,'Teams - Window 1'!AP$6:AP$57,1)</f>
        <v>0</v>
      </c>
      <c r="AQ23" s="97">
        <f>SUMIFS('Points - Player Total'!$AA$8:$AA$59,'Points - Player Total'!$A$8:$A$59,'Points - Teams W1'!$A23,'Teams - Window 1'!AQ$6:AQ$57,1)</f>
        <v>0</v>
      </c>
      <c r="AR23" s="97">
        <f>SUMIFS('Points - Player Total'!$AA$8:$AA$59,'Points - Player Total'!$A$8:$A$59,'Points - Teams W1'!$A23,'Teams - Window 1'!AR$6:AR$57,1)</f>
        <v>0</v>
      </c>
      <c r="AS23" s="97">
        <f>SUMIFS('Points - Player Total'!$AA$8:$AA$59,'Points - Player Total'!$A$8:$A$59,'Points - Teams W1'!$A23,'Teams - Window 1'!AS$6:AS$57,1)</f>
        <v>0</v>
      </c>
      <c r="AT23" s="97">
        <f>SUMIFS('Points - Player Total'!$AA$8:$AA$59,'Points - Player Total'!$A$8:$A$59,'Points - Teams W1'!$A23,'Teams - Window 1'!AT$6:AT$57,1)</f>
        <v>0</v>
      </c>
      <c r="AU23" s="97">
        <f>SUMIFS('Points - Player Total'!$AA$8:$AA$59,'Points - Player Total'!$A$8:$A$59,'Points - Teams W1'!$A23,'Teams - Window 1'!AU$6:AU$57,1)</f>
        <v>0</v>
      </c>
      <c r="AV23" s="97">
        <f>SUMIFS('Points - Player Total'!$AA$8:$AA$59,'Points - Player Total'!$A$8:$A$59,'Points - Teams W1'!$A23,'Teams - Window 1'!AV$6:AV$57,1)</f>
        <v>0</v>
      </c>
      <c r="AW23" s="97">
        <f>SUMIFS('Points - Player Total'!$AA$8:$AA$59,'Points - Player Total'!$A$8:$A$59,'Points - Teams W1'!$A23,'Teams - Window 1'!AW$6:AW$57,1)</f>
        <v>0</v>
      </c>
      <c r="AX23" s="97">
        <f>SUMIFS('Points - Player Total'!$AA$8:$AA$59,'Points - Player Total'!$A$8:$A$59,'Points - Teams W1'!$A23,'Teams - Window 1'!AX$6:AX$57,1)</f>
        <v>0</v>
      </c>
      <c r="AY23" s="97">
        <f>SUMIFS('Points - Player Total'!$AA$8:$AA$59,'Points - Player Total'!$A$8:$A$59,'Points - Teams W1'!$A23,'Teams - Window 1'!AY$6:AY$57,1)</f>
        <v>0</v>
      </c>
      <c r="AZ23" s="97">
        <f>SUMIFS('Points - Player Total'!$AA$8:$AA$59,'Points - Player Total'!$A$8:$A$59,'Points - Teams W1'!$A23,'Teams - Window 1'!AZ$6:AZ$57,1)</f>
        <v>0</v>
      </c>
      <c r="BA23" s="97">
        <f>SUMIFS('Points - Player Total'!$AA$8:$AA$59,'Points - Player Total'!$A$8:$A$59,'Points - Teams W1'!$A23,'Teams - Window 1'!BA$6:BA$57,1)</f>
        <v>0</v>
      </c>
      <c r="BB23" s="97">
        <f>SUMIFS('Points - Player Total'!$AA$8:$AA$59,'Points - Player Total'!$A$8:$A$59,'Points - Teams W1'!$A23,'Teams - Window 1'!BB$6:BB$57,1)</f>
        <v>0</v>
      </c>
      <c r="BC23" s="97">
        <f>SUMIFS('Points - Player Total'!$AA$8:$AA$59,'Points - Player Total'!$A$8:$A$59,'Points - Teams W1'!$A23,'Teams - Window 1'!BC$6:BC$57,1)</f>
        <v>0</v>
      </c>
      <c r="BD23" s="97">
        <f>SUMIFS('Points - Player Total'!$AA$8:$AA$59,'Points - Player Total'!$A$8:$A$59,'Points - Teams W1'!$A23,'Teams - Window 1'!BD$6:BD$57,1)</f>
        <v>0</v>
      </c>
      <c r="BE23" s="97">
        <f>SUMIFS('Points - Player Total'!$AA$8:$AA$59,'Points - Player Total'!$A$8:$A$59,'Points - Teams W1'!$A23,'Teams - Window 1'!BE$6:BE$57,1)</f>
        <v>0</v>
      </c>
      <c r="BF23" s="97"/>
      <c r="BG23" s="86">
        <v>18</v>
      </c>
      <c r="BH23" t="s">
        <v>12</v>
      </c>
      <c r="BI23">
        <v>851</v>
      </c>
      <c r="BJ23">
        <f t="shared" si="0"/>
        <v>404</v>
      </c>
      <c r="BK23">
        <v>18</v>
      </c>
      <c r="BL23" t="s">
        <v>30</v>
      </c>
      <c r="BM23">
        <v>416</v>
      </c>
      <c r="BN23">
        <v>18</v>
      </c>
      <c r="BO23" t="s">
        <v>84</v>
      </c>
      <c r="BP23">
        <v>418</v>
      </c>
      <c r="BQ23">
        <v>18</v>
      </c>
    </row>
    <row r="24" spans="1:69" x14ac:dyDescent="0.25">
      <c r="A24" t="s">
        <v>39</v>
      </c>
      <c r="B24" s="16" t="s">
        <v>80</v>
      </c>
      <c r="C24" t="s">
        <v>98</v>
      </c>
      <c r="D24" s="15">
        <v>5</v>
      </c>
      <c r="E24" s="97">
        <f>SUMIFS('Points - Player Total'!$AA$8:$AA$59,'Points - Player Total'!$A$8:$A$59,'Points - Teams W1'!$A24,'Teams - Window 1'!E$6:E$57,1)</f>
        <v>0</v>
      </c>
      <c r="F24" s="97">
        <f>SUMIFS('Points - Player Total'!$AA$8:$AA$59,'Points - Player Total'!$A$8:$A$59,'Points - Teams W1'!$A24,'Teams - Window 1'!F$6:F$57,1)</f>
        <v>0</v>
      </c>
      <c r="G24" s="97">
        <f>SUMIFS('Points - Player Total'!$AA$8:$AA$59,'Points - Player Total'!$A$8:$A$59,'Points - Teams W1'!$A24,'Teams - Window 1'!G$6:G$57,1)</f>
        <v>0</v>
      </c>
      <c r="H24" s="97">
        <f>SUMIFS('Points - Player Total'!$AA$8:$AA$59,'Points - Player Total'!$A$8:$A$59,'Points - Teams W1'!$A24,'Teams - Window 1'!H$6:H$57,1)</f>
        <v>0</v>
      </c>
      <c r="I24" s="97">
        <f>SUMIFS('Points - Player Total'!$AA$8:$AA$59,'Points - Player Total'!$A$8:$A$59,'Points - Teams W1'!$A24,'Teams - Window 1'!I$6:I$57,1)</f>
        <v>0</v>
      </c>
      <c r="J24" s="97">
        <f>SUMIFS('Points - Player Total'!$AA$8:$AA$59,'Points - Player Total'!$A$8:$A$59,'Points - Teams W1'!$A24,'Teams - Window 1'!J$6:J$57,1)</f>
        <v>0</v>
      </c>
      <c r="K24" s="97">
        <f>SUMIFS('Points - Player Total'!$AA$8:$AA$59,'Points - Player Total'!$A$8:$A$59,'Points - Teams W1'!$A24,'Teams - Window 1'!K$6:K$57,1)</f>
        <v>0</v>
      </c>
      <c r="L24" s="97">
        <f>SUMIFS('Points - Player Total'!$AA$8:$AA$59,'Points - Player Total'!$A$8:$A$59,'Points - Teams W1'!$A24,'Teams - Window 1'!L$6:L$57,1)</f>
        <v>5</v>
      </c>
      <c r="M24" s="97">
        <f>SUMIFS('Points - Player Total'!$AA$8:$AA$59,'Points - Player Total'!$A$8:$A$59,'Points - Teams W1'!$A24,'Teams - Window 1'!M$6:M$57,1)</f>
        <v>0</v>
      </c>
      <c r="N24" s="97">
        <f>SUMIFS('Points - Player Total'!$AA$8:$AA$59,'Points - Player Total'!$A$8:$A$59,'Points - Teams W1'!$A24,'Teams - Window 1'!N$6:N$57,1)</f>
        <v>5</v>
      </c>
      <c r="O24" s="97">
        <f>SUMIFS('Points - Player Total'!$AA$8:$AA$59,'Points - Player Total'!$A$8:$A$59,'Points - Teams W1'!$A24,'Teams - Window 1'!O$6:O$57,1)</f>
        <v>0</v>
      </c>
      <c r="P24" s="97">
        <f>SUMIFS('Points - Player Total'!$AA$8:$AA$59,'Points - Player Total'!$A$8:$A$59,'Points - Teams W1'!$A24,'Teams - Window 1'!P$6:P$57,1)</f>
        <v>0</v>
      </c>
      <c r="Q24" s="97">
        <f>SUMIFS('Points - Player Total'!$AA$8:$AA$59,'Points - Player Total'!$A$8:$A$59,'Points - Teams W1'!$A24,'Teams - Window 1'!Q$6:Q$57,1)</f>
        <v>0</v>
      </c>
      <c r="R24" s="97">
        <f>SUMIFS('Points - Player Total'!$AA$8:$AA$59,'Points - Player Total'!$A$8:$A$59,'Points - Teams W1'!$A24,'Teams - Window 1'!R$6:R$57,1)</f>
        <v>0</v>
      </c>
      <c r="S24" s="97">
        <f>SUMIFS('Points - Player Total'!$AA$8:$AA$59,'Points - Player Total'!$A$8:$A$59,'Points - Teams W1'!$A24,'Teams - Window 1'!S$6:S$57,1)</f>
        <v>0</v>
      </c>
      <c r="T24" s="97">
        <f>SUMIFS('Points - Player Total'!$AA$8:$AA$59,'Points - Player Total'!$A$8:$A$59,'Points - Teams W1'!$A24,'Teams - Window 1'!T$6:T$57,1)</f>
        <v>0</v>
      </c>
      <c r="U24" s="97">
        <f>SUMIFS('Points - Player Total'!$AA$8:$AA$59,'Points - Player Total'!$A$8:$A$59,'Points - Teams W1'!$A24,'Teams - Window 1'!U$6:U$57,1)</f>
        <v>0</v>
      </c>
      <c r="V24" s="97">
        <f>SUMIFS('Points - Player Total'!$AA$8:$AA$59,'Points - Player Total'!$A$8:$A$59,'Points - Teams W1'!$A24,'Teams - Window 1'!V$6:V$57,1)</f>
        <v>0</v>
      </c>
      <c r="W24" s="97">
        <f>SUMIFS('Points - Player Total'!$AA$8:$AA$59,'Points - Player Total'!$A$8:$A$59,'Points - Teams W1'!$A24,'Teams - Window 1'!W$6:W$57,1)</f>
        <v>0</v>
      </c>
      <c r="X24" s="97">
        <f>SUMIFS('Points - Player Total'!$AA$8:$AA$59,'Points - Player Total'!$A$8:$A$59,'Points - Teams W1'!$A24,'Teams - Window 1'!X$6:X$57,1)</f>
        <v>0</v>
      </c>
      <c r="Y24" s="97">
        <f>SUMIFS('Points - Player Total'!$AA$8:$AA$59,'Points - Player Total'!$A$8:$A$59,'Points - Teams W1'!$A24,'Teams - Window 1'!Y$6:Y$57,1)</f>
        <v>0</v>
      </c>
      <c r="Z24" s="97">
        <f>SUMIFS('Points - Player Total'!$AA$8:$AA$59,'Points - Player Total'!$A$8:$A$59,'Points - Teams W1'!$A24,'Teams - Window 1'!Z$6:Z$57,1)</f>
        <v>0</v>
      </c>
      <c r="AA24" s="97">
        <f>SUMIFS('Points - Player Total'!$AA$8:$AA$59,'Points - Player Total'!$A$8:$A$59,'Points - Teams W1'!$A24,'Teams - Window 1'!AA$6:AA$57,1)</f>
        <v>0</v>
      </c>
      <c r="AB24" s="97">
        <f>SUMIFS('Points - Player Total'!$AA$8:$AA$59,'Points - Player Total'!$A$8:$A$59,'Points - Teams W1'!$A24,'Teams - Window 1'!AB$6:AB$57,1)</f>
        <v>0</v>
      </c>
      <c r="AC24" s="97">
        <f>SUMIFS('Points - Player Total'!$AA$8:$AA$59,'Points - Player Total'!$A$8:$A$59,'Points - Teams W1'!$A24,'Teams - Window 1'!AC$6:AC$57,1)</f>
        <v>0</v>
      </c>
      <c r="AD24" s="97">
        <f>SUMIFS('Points - Player Total'!$AA$8:$AA$59,'Points - Player Total'!$A$8:$A$59,'Points - Teams W1'!$A24,'Teams - Window 1'!AD$6:AD$57,1)</f>
        <v>0</v>
      </c>
      <c r="AE24" s="97">
        <f>SUMIFS('Points - Player Total'!$AA$8:$AA$59,'Points - Player Total'!$A$8:$A$59,'Points - Teams W1'!$A24,'Teams - Window 1'!AE$6:AE$57,1)</f>
        <v>0</v>
      </c>
      <c r="AF24" s="97">
        <f>SUMIFS('Points - Player Total'!$AA$8:$AA$59,'Points - Player Total'!$A$8:$A$59,'Points - Teams W1'!$A24,'Teams - Window 1'!AF$6:AF$57,1)</f>
        <v>0</v>
      </c>
      <c r="AG24" s="97">
        <f>SUMIFS('Points - Player Total'!$AA$8:$AA$59,'Points - Player Total'!$A$8:$A$59,'Points - Teams W1'!$A24,'Teams - Window 1'!AG$6:AG$57,1)</f>
        <v>0</v>
      </c>
      <c r="AH24" s="97">
        <f>SUMIFS('Points - Player Total'!$AA$8:$AA$59,'Points - Player Total'!$A$8:$A$59,'Points - Teams W1'!$A24,'Teams - Window 1'!AH$6:AH$57,1)</f>
        <v>0</v>
      </c>
      <c r="AI24" s="97">
        <f>SUMIFS('Points - Player Total'!$AA$8:$AA$59,'Points - Player Total'!$A$8:$A$59,'Points - Teams W1'!$A24,'Teams - Window 1'!AI$6:AI$57,1)</f>
        <v>0</v>
      </c>
      <c r="AJ24" s="97">
        <f>SUMIFS('Points - Player Total'!$AA$8:$AA$59,'Points - Player Total'!$A$8:$A$59,'Points - Teams W1'!$A24,'Teams - Window 1'!AJ$6:AJ$57,1)</f>
        <v>0</v>
      </c>
      <c r="AK24" s="97">
        <f>SUMIFS('Points - Player Total'!$AA$8:$AA$59,'Points - Player Total'!$A$8:$A$59,'Points - Teams W1'!$A24,'Teams - Window 1'!AK$6:AK$57,1)</f>
        <v>0</v>
      </c>
      <c r="AL24" s="97">
        <f>SUMIFS('Points - Player Total'!$AA$8:$AA$59,'Points - Player Total'!$A$8:$A$59,'Points - Teams W1'!$A24,'Teams - Window 1'!AL$6:AL$57,1)</f>
        <v>0</v>
      </c>
      <c r="AM24" s="97">
        <f>SUMIFS('Points - Player Total'!$AA$8:$AA$59,'Points - Player Total'!$A$8:$A$59,'Points - Teams W1'!$A24,'Teams - Window 1'!AM$6:AM$57,1)</f>
        <v>0</v>
      </c>
      <c r="AN24" s="97">
        <f>SUMIFS('Points - Player Total'!$AA$8:$AA$59,'Points - Player Total'!$A$8:$A$59,'Points - Teams W1'!$A24,'Teams - Window 1'!AN$6:AN$57,1)</f>
        <v>0</v>
      </c>
      <c r="AO24" s="97">
        <f>SUMIFS('Points - Player Total'!$AA$8:$AA$59,'Points - Player Total'!$A$8:$A$59,'Points - Teams W1'!$A24,'Teams - Window 1'!AO$6:AO$57,1)</f>
        <v>0</v>
      </c>
      <c r="AP24" s="97">
        <f>SUMIFS('Points - Player Total'!$AA$8:$AA$59,'Points - Player Total'!$A$8:$A$59,'Points - Teams W1'!$A24,'Teams - Window 1'!AP$6:AP$57,1)</f>
        <v>0</v>
      </c>
      <c r="AQ24" s="97">
        <f>SUMIFS('Points - Player Total'!$AA$8:$AA$59,'Points - Player Total'!$A$8:$A$59,'Points - Teams W1'!$A24,'Teams - Window 1'!AQ$6:AQ$57,1)</f>
        <v>0</v>
      </c>
      <c r="AR24" s="97">
        <f>SUMIFS('Points - Player Total'!$AA$8:$AA$59,'Points - Player Total'!$A$8:$A$59,'Points - Teams W1'!$A24,'Teams - Window 1'!AR$6:AR$57,1)</f>
        <v>0</v>
      </c>
      <c r="AS24" s="97">
        <f>SUMIFS('Points - Player Total'!$AA$8:$AA$59,'Points - Player Total'!$A$8:$A$59,'Points - Teams W1'!$A24,'Teams - Window 1'!AS$6:AS$57,1)</f>
        <v>0</v>
      </c>
      <c r="AT24" s="97">
        <f>SUMIFS('Points - Player Total'!$AA$8:$AA$59,'Points - Player Total'!$A$8:$A$59,'Points - Teams W1'!$A24,'Teams - Window 1'!AT$6:AT$57,1)</f>
        <v>0</v>
      </c>
      <c r="AU24" s="97">
        <f>SUMIFS('Points - Player Total'!$AA$8:$AA$59,'Points - Player Total'!$A$8:$A$59,'Points - Teams W1'!$A24,'Teams - Window 1'!AU$6:AU$57,1)</f>
        <v>0</v>
      </c>
      <c r="AV24" s="97">
        <f>SUMIFS('Points - Player Total'!$AA$8:$AA$59,'Points - Player Total'!$A$8:$A$59,'Points - Teams W1'!$A24,'Teams - Window 1'!AV$6:AV$57,1)</f>
        <v>0</v>
      </c>
      <c r="AW24" s="97">
        <f>SUMIFS('Points - Player Total'!$AA$8:$AA$59,'Points - Player Total'!$A$8:$A$59,'Points - Teams W1'!$A24,'Teams - Window 1'!AW$6:AW$57,1)</f>
        <v>0</v>
      </c>
      <c r="AX24" s="97">
        <f>SUMIFS('Points - Player Total'!$AA$8:$AA$59,'Points - Player Total'!$A$8:$A$59,'Points - Teams W1'!$A24,'Teams - Window 1'!AX$6:AX$57,1)</f>
        <v>5</v>
      </c>
      <c r="AY24" s="97">
        <f>SUMIFS('Points - Player Total'!$AA$8:$AA$59,'Points - Player Total'!$A$8:$A$59,'Points - Teams W1'!$A24,'Teams - Window 1'!AY$6:AY$57,1)</f>
        <v>0</v>
      </c>
      <c r="AZ24" s="97">
        <f>SUMIFS('Points - Player Total'!$AA$8:$AA$59,'Points - Player Total'!$A$8:$A$59,'Points - Teams W1'!$A24,'Teams - Window 1'!AZ$6:AZ$57,1)</f>
        <v>0</v>
      </c>
      <c r="BA24" s="97">
        <f>SUMIFS('Points - Player Total'!$AA$8:$AA$59,'Points - Player Total'!$A$8:$A$59,'Points - Teams W1'!$A24,'Teams - Window 1'!BA$6:BA$57,1)</f>
        <v>0</v>
      </c>
      <c r="BB24" s="97">
        <f>SUMIFS('Points - Player Total'!$AA$8:$AA$59,'Points - Player Total'!$A$8:$A$59,'Points - Teams W1'!$A24,'Teams - Window 1'!BB$6:BB$57,1)</f>
        <v>0</v>
      </c>
      <c r="BC24" s="97">
        <f>SUMIFS('Points - Player Total'!$AA$8:$AA$59,'Points - Player Total'!$A$8:$A$59,'Points - Teams W1'!$A24,'Teams - Window 1'!BC$6:BC$57,1)</f>
        <v>0</v>
      </c>
      <c r="BD24" s="97">
        <f>SUMIFS('Points - Player Total'!$AA$8:$AA$59,'Points - Player Total'!$A$8:$A$59,'Points - Teams W1'!$A24,'Teams - Window 1'!BD$6:BD$57,1)</f>
        <v>0</v>
      </c>
      <c r="BE24" s="97">
        <f>SUMIFS('Points - Player Total'!$AA$8:$AA$59,'Points - Player Total'!$A$8:$A$59,'Points - Teams W1'!$A24,'Teams - Window 1'!BE$6:BE$57,1)</f>
        <v>0</v>
      </c>
      <c r="BF24" s="97"/>
      <c r="BG24" s="86">
        <v>19</v>
      </c>
      <c r="BH24" t="s">
        <v>82</v>
      </c>
      <c r="BI24">
        <v>842</v>
      </c>
      <c r="BJ24">
        <f t="shared" si="0"/>
        <v>413</v>
      </c>
      <c r="BK24">
        <v>19</v>
      </c>
      <c r="BL24" t="s">
        <v>230</v>
      </c>
      <c r="BM24">
        <v>401</v>
      </c>
      <c r="BN24">
        <v>19</v>
      </c>
      <c r="BO24" t="s">
        <v>14</v>
      </c>
      <c r="BP24">
        <v>414</v>
      </c>
      <c r="BQ24">
        <v>19</v>
      </c>
    </row>
    <row r="25" spans="1:69" x14ac:dyDescent="0.25">
      <c r="A25" t="s">
        <v>85</v>
      </c>
      <c r="B25" s="16" t="s">
        <v>80</v>
      </c>
      <c r="C25" t="s">
        <v>98</v>
      </c>
      <c r="D25" s="15">
        <v>5</v>
      </c>
      <c r="E25" s="97">
        <f>SUMIFS('Points - Player Total'!$AA$8:$AA$59,'Points - Player Total'!$A$8:$A$59,'Points - Teams W1'!$A25,'Teams - Window 1'!E$6:E$57,1)</f>
        <v>0</v>
      </c>
      <c r="F25" s="97">
        <f>SUMIFS('Points - Player Total'!$AA$8:$AA$59,'Points - Player Total'!$A$8:$A$59,'Points - Teams W1'!$A25,'Teams - Window 1'!F$6:F$57,1)</f>
        <v>0</v>
      </c>
      <c r="G25" s="97">
        <f>SUMIFS('Points - Player Total'!$AA$8:$AA$59,'Points - Player Total'!$A$8:$A$59,'Points - Teams W1'!$A25,'Teams - Window 1'!G$6:G$57,1)</f>
        <v>0</v>
      </c>
      <c r="H25" s="97">
        <f>SUMIFS('Points - Player Total'!$AA$8:$AA$59,'Points - Player Total'!$A$8:$A$59,'Points - Teams W1'!$A25,'Teams - Window 1'!H$6:H$57,1)</f>
        <v>0</v>
      </c>
      <c r="I25" s="97">
        <f>SUMIFS('Points - Player Total'!$AA$8:$AA$59,'Points - Player Total'!$A$8:$A$59,'Points - Teams W1'!$A25,'Teams - Window 1'!I$6:I$57,1)</f>
        <v>0</v>
      </c>
      <c r="J25" s="97">
        <f>SUMIFS('Points - Player Total'!$AA$8:$AA$59,'Points - Player Total'!$A$8:$A$59,'Points - Teams W1'!$A25,'Teams - Window 1'!J$6:J$57,1)</f>
        <v>125</v>
      </c>
      <c r="K25" s="97">
        <f>SUMIFS('Points - Player Total'!$AA$8:$AA$59,'Points - Player Total'!$A$8:$A$59,'Points - Teams W1'!$A25,'Teams - Window 1'!K$6:K$57,1)</f>
        <v>125</v>
      </c>
      <c r="L25" s="97">
        <f>SUMIFS('Points - Player Total'!$AA$8:$AA$59,'Points - Player Total'!$A$8:$A$59,'Points - Teams W1'!$A25,'Teams - Window 1'!L$6:L$57,1)</f>
        <v>0</v>
      </c>
      <c r="M25" s="97">
        <f>SUMIFS('Points - Player Total'!$AA$8:$AA$59,'Points - Player Total'!$A$8:$A$59,'Points - Teams W1'!$A25,'Teams - Window 1'!M$6:M$57,1)</f>
        <v>0</v>
      </c>
      <c r="N25" s="97">
        <f>SUMIFS('Points - Player Total'!$AA$8:$AA$59,'Points - Player Total'!$A$8:$A$59,'Points - Teams W1'!$A25,'Teams - Window 1'!N$6:N$57,1)</f>
        <v>0</v>
      </c>
      <c r="O25" s="97">
        <f>SUMIFS('Points - Player Total'!$AA$8:$AA$59,'Points - Player Total'!$A$8:$A$59,'Points - Teams W1'!$A25,'Teams - Window 1'!O$6:O$57,1)</f>
        <v>125</v>
      </c>
      <c r="P25" s="97">
        <f>SUMIFS('Points - Player Total'!$AA$8:$AA$59,'Points - Player Total'!$A$8:$A$59,'Points - Teams W1'!$A25,'Teams - Window 1'!P$6:P$57,1)</f>
        <v>0</v>
      </c>
      <c r="Q25" s="97">
        <f>SUMIFS('Points - Player Total'!$AA$8:$AA$59,'Points - Player Total'!$A$8:$A$59,'Points - Teams W1'!$A25,'Teams - Window 1'!Q$6:Q$57,1)</f>
        <v>125</v>
      </c>
      <c r="R25" s="97">
        <f>SUMIFS('Points - Player Total'!$AA$8:$AA$59,'Points - Player Total'!$A$8:$A$59,'Points - Teams W1'!$A25,'Teams - Window 1'!R$6:R$57,1)</f>
        <v>0</v>
      </c>
      <c r="S25" s="97">
        <f>SUMIFS('Points - Player Total'!$AA$8:$AA$59,'Points - Player Total'!$A$8:$A$59,'Points - Teams W1'!$A25,'Teams - Window 1'!S$6:S$57,1)</f>
        <v>125</v>
      </c>
      <c r="T25" s="97">
        <f>SUMIFS('Points - Player Total'!$AA$8:$AA$59,'Points - Player Total'!$A$8:$A$59,'Points - Teams W1'!$A25,'Teams - Window 1'!T$6:T$57,1)</f>
        <v>125</v>
      </c>
      <c r="U25" s="97">
        <f>SUMIFS('Points - Player Total'!$AA$8:$AA$59,'Points - Player Total'!$A$8:$A$59,'Points - Teams W1'!$A25,'Teams - Window 1'!U$6:U$57,1)</f>
        <v>0</v>
      </c>
      <c r="V25" s="97">
        <f>SUMIFS('Points - Player Total'!$AA$8:$AA$59,'Points - Player Total'!$A$8:$A$59,'Points - Teams W1'!$A25,'Teams - Window 1'!V$6:V$57,1)</f>
        <v>0</v>
      </c>
      <c r="W25" s="97">
        <f>SUMIFS('Points - Player Total'!$AA$8:$AA$59,'Points - Player Total'!$A$8:$A$59,'Points - Teams W1'!$A25,'Teams - Window 1'!W$6:W$57,1)</f>
        <v>0</v>
      </c>
      <c r="X25" s="97">
        <f>SUMIFS('Points - Player Total'!$AA$8:$AA$59,'Points - Player Total'!$A$8:$A$59,'Points - Teams W1'!$A25,'Teams - Window 1'!X$6:X$57,1)</f>
        <v>0</v>
      </c>
      <c r="Y25" s="97">
        <f>SUMIFS('Points - Player Total'!$AA$8:$AA$59,'Points - Player Total'!$A$8:$A$59,'Points - Teams W1'!$A25,'Teams - Window 1'!Y$6:Y$57,1)</f>
        <v>0</v>
      </c>
      <c r="Z25" s="97">
        <f>SUMIFS('Points - Player Total'!$AA$8:$AA$59,'Points - Player Total'!$A$8:$A$59,'Points - Teams W1'!$A25,'Teams - Window 1'!Z$6:Z$57,1)</f>
        <v>125</v>
      </c>
      <c r="AA25" s="97">
        <f>SUMIFS('Points - Player Total'!$AA$8:$AA$59,'Points - Player Total'!$A$8:$A$59,'Points - Teams W1'!$A25,'Teams - Window 1'!AA$6:AA$57,1)</f>
        <v>0</v>
      </c>
      <c r="AB25" s="97">
        <f>SUMIFS('Points - Player Total'!$AA$8:$AA$59,'Points - Player Total'!$A$8:$A$59,'Points - Teams W1'!$A25,'Teams - Window 1'!AB$6:AB$57,1)</f>
        <v>125</v>
      </c>
      <c r="AC25" s="97">
        <f>SUMIFS('Points - Player Total'!$AA$8:$AA$59,'Points - Player Total'!$A$8:$A$59,'Points - Teams W1'!$A25,'Teams - Window 1'!AC$6:AC$57,1)</f>
        <v>125</v>
      </c>
      <c r="AD25" s="97">
        <f>SUMIFS('Points - Player Total'!$AA$8:$AA$59,'Points - Player Total'!$A$8:$A$59,'Points - Teams W1'!$A25,'Teams - Window 1'!AD$6:AD$57,1)</f>
        <v>125</v>
      </c>
      <c r="AE25" s="97">
        <f>SUMIFS('Points - Player Total'!$AA$8:$AA$59,'Points - Player Total'!$A$8:$A$59,'Points - Teams W1'!$A25,'Teams - Window 1'!AE$6:AE$57,1)</f>
        <v>125</v>
      </c>
      <c r="AF25" s="97">
        <f>SUMIFS('Points - Player Total'!$AA$8:$AA$59,'Points - Player Total'!$A$8:$A$59,'Points - Teams W1'!$A25,'Teams - Window 1'!AF$6:AF$57,1)</f>
        <v>125</v>
      </c>
      <c r="AG25" s="97">
        <f>SUMIFS('Points - Player Total'!$AA$8:$AA$59,'Points - Player Total'!$A$8:$A$59,'Points - Teams W1'!$A25,'Teams - Window 1'!AG$6:AG$57,1)</f>
        <v>0</v>
      </c>
      <c r="AH25" s="97">
        <f>SUMIFS('Points - Player Total'!$AA$8:$AA$59,'Points - Player Total'!$A$8:$A$59,'Points - Teams W1'!$A25,'Teams - Window 1'!AH$6:AH$57,1)</f>
        <v>0</v>
      </c>
      <c r="AI25" s="97">
        <f>SUMIFS('Points - Player Total'!$AA$8:$AA$59,'Points - Player Total'!$A$8:$A$59,'Points - Teams W1'!$A25,'Teams - Window 1'!AI$6:AI$57,1)</f>
        <v>0</v>
      </c>
      <c r="AJ25" s="97">
        <f>SUMIFS('Points - Player Total'!$AA$8:$AA$59,'Points - Player Total'!$A$8:$A$59,'Points - Teams W1'!$A25,'Teams - Window 1'!AJ$6:AJ$57,1)</f>
        <v>0</v>
      </c>
      <c r="AK25" s="97">
        <f>SUMIFS('Points - Player Total'!$AA$8:$AA$59,'Points - Player Total'!$A$8:$A$59,'Points - Teams W1'!$A25,'Teams - Window 1'!AK$6:AK$57,1)</f>
        <v>0</v>
      </c>
      <c r="AL25" s="97">
        <f>SUMIFS('Points - Player Total'!$AA$8:$AA$59,'Points - Player Total'!$A$8:$A$59,'Points - Teams W1'!$A25,'Teams - Window 1'!AL$6:AL$57,1)</f>
        <v>0</v>
      </c>
      <c r="AM25" s="97">
        <f>SUMIFS('Points - Player Total'!$AA$8:$AA$59,'Points - Player Total'!$A$8:$A$59,'Points - Teams W1'!$A25,'Teams - Window 1'!AM$6:AM$57,1)</f>
        <v>0</v>
      </c>
      <c r="AN25" s="97">
        <f>SUMIFS('Points - Player Total'!$AA$8:$AA$59,'Points - Player Total'!$A$8:$A$59,'Points - Teams W1'!$A25,'Teams - Window 1'!AN$6:AN$57,1)</f>
        <v>0</v>
      </c>
      <c r="AO25" s="97">
        <f>SUMIFS('Points - Player Total'!$AA$8:$AA$59,'Points - Player Total'!$A$8:$A$59,'Points - Teams W1'!$A25,'Teams - Window 1'!AO$6:AO$57,1)</f>
        <v>0</v>
      </c>
      <c r="AP25" s="97">
        <f>SUMIFS('Points - Player Total'!$AA$8:$AA$59,'Points - Player Total'!$A$8:$A$59,'Points - Teams W1'!$A25,'Teams - Window 1'!AP$6:AP$57,1)</f>
        <v>0</v>
      </c>
      <c r="AQ25" s="97">
        <f>SUMIFS('Points - Player Total'!$AA$8:$AA$59,'Points - Player Total'!$A$8:$A$59,'Points - Teams W1'!$A25,'Teams - Window 1'!AQ$6:AQ$57,1)</f>
        <v>0</v>
      </c>
      <c r="AR25" s="97">
        <f>SUMIFS('Points - Player Total'!$AA$8:$AA$59,'Points - Player Total'!$A$8:$A$59,'Points - Teams W1'!$A25,'Teams - Window 1'!AR$6:AR$57,1)</f>
        <v>125</v>
      </c>
      <c r="AS25" s="97">
        <f>SUMIFS('Points - Player Total'!$AA$8:$AA$59,'Points - Player Total'!$A$8:$A$59,'Points - Teams W1'!$A25,'Teams - Window 1'!AS$6:AS$57,1)</f>
        <v>125</v>
      </c>
      <c r="AT25" s="97">
        <f>SUMIFS('Points - Player Total'!$AA$8:$AA$59,'Points - Player Total'!$A$8:$A$59,'Points - Teams W1'!$A25,'Teams - Window 1'!AT$6:AT$57,1)</f>
        <v>0</v>
      </c>
      <c r="AU25" s="97">
        <f>SUMIFS('Points - Player Total'!$AA$8:$AA$59,'Points - Player Total'!$A$8:$A$59,'Points - Teams W1'!$A25,'Teams - Window 1'!AU$6:AU$57,1)</f>
        <v>125</v>
      </c>
      <c r="AV25" s="97">
        <f>SUMIFS('Points - Player Total'!$AA$8:$AA$59,'Points - Player Total'!$A$8:$A$59,'Points - Teams W1'!$A25,'Teams - Window 1'!AV$6:AV$57,1)</f>
        <v>125</v>
      </c>
      <c r="AW25" s="97">
        <f>SUMIFS('Points - Player Total'!$AA$8:$AA$59,'Points - Player Total'!$A$8:$A$59,'Points - Teams W1'!$A25,'Teams - Window 1'!AW$6:AW$57,1)</f>
        <v>125</v>
      </c>
      <c r="AX25" s="97">
        <f>SUMIFS('Points - Player Total'!$AA$8:$AA$59,'Points - Player Total'!$A$8:$A$59,'Points - Teams W1'!$A25,'Teams - Window 1'!AX$6:AX$57,1)</f>
        <v>125</v>
      </c>
      <c r="AY25" s="97">
        <f>SUMIFS('Points - Player Total'!$AA$8:$AA$59,'Points - Player Total'!$A$8:$A$59,'Points - Teams W1'!$A25,'Teams - Window 1'!AY$6:AY$57,1)</f>
        <v>125</v>
      </c>
      <c r="AZ25" s="97">
        <f>SUMIFS('Points - Player Total'!$AA$8:$AA$59,'Points - Player Total'!$A$8:$A$59,'Points - Teams W1'!$A25,'Teams - Window 1'!AZ$6:AZ$57,1)</f>
        <v>0</v>
      </c>
      <c r="BA25" s="97">
        <f>SUMIFS('Points - Player Total'!$AA$8:$AA$59,'Points - Player Total'!$A$8:$A$59,'Points - Teams W1'!$A25,'Teams - Window 1'!BA$6:BA$57,1)</f>
        <v>0</v>
      </c>
      <c r="BB25" s="97">
        <f>SUMIFS('Points - Player Total'!$AA$8:$AA$59,'Points - Player Total'!$A$8:$A$59,'Points - Teams W1'!$A25,'Teams - Window 1'!BB$6:BB$57,1)</f>
        <v>0</v>
      </c>
      <c r="BC25" s="97">
        <f>SUMIFS('Points - Player Total'!$AA$8:$AA$59,'Points - Player Total'!$A$8:$A$59,'Points - Teams W1'!$A25,'Teams - Window 1'!BC$6:BC$57,1)</f>
        <v>0</v>
      </c>
      <c r="BD25" s="97">
        <f>SUMIFS('Points - Player Total'!$AA$8:$AA$59,'Points - Player Total'!$A$8:$A$59,'Points - Teams W1'!$A25,'Teams - Window 1'!BD$6:BD$57,1)</f>
        <v>0</v>
      </c>
      <c r="BE25" s="97">
        <f>SUMIFS('Points - Player Total'!$AA$8:$AA$59,'Points - Player Total'!$A$8:$A$59,'Points - Teams W1'!$A25,'Teams - Window 1'!BE$6:BE$57,1)</f>
        <v>0</v>
      </c>
      <c r="BF25" s="97"/>
      <c r="BG25" s="86">
        <v>20</v>
      </c>
      <c r="BH25" t="s">
        <v>30</v>
      </c>
      <c r="BI25">
        <v>837</v>
      </c>
      <c r="BJ25">
        <f t="shared" si="0"/>
        <v>418</v>
      </c>
      <c r="BK25">
        <v>20</v>
      </c>
      <c r="BL25" t="s">
        <v>333</v>
      </c>
      <c r="BM25">
        <v>398</v>
      </c>
      <c r="BN25">
        <v>20</v>
      </c>
      <c r="BO25" t="s">
        <v>245</v>
      </c>
      <c r="BP25">
        <v>413</v>
      </c>
      <c r="BQ25">
        <v>20</v>
      </c>
    </row>
    <row r="26" spans="1:69" x14ac:dyDescent="0.25">
      <c r="A26" t="s">
        <v>38</v>
      </c>
      <c r="B26" s="16" t="s">
        <v>80</v>
      </c>
      <c r="C26" t="s">
        <v>98</v>
      </c>
      <c r="D26" s="15">
        <v>4.5</v>
      </c>
      <c r="E26" s="97">
        <f>SUMIFS('Points - Player Total'!$AA$8:$AA$59,'Points - Player Total'!$A$8:$A$59,'Points - Teams W1'!$A26,'Teams - Window 1'!E$6:E$57,1)</f>
        <v>33</v>
      </c>
      <c r="F26" s="97">
        <f>SUMIFS('Points - Player Total'!$AA$8:$AA$59,'Points - Player Total'!$A$8:$A$59,'Points - Teams W1'!$A26,'Teams - Window 1'!F$6:F$57,1)</f>
        <v>33</v>
      </c>
      <c r="G26" s="97">
        <f>SUMIFS('Points - Player Total'!$AA$8:$AA$59,'Points - Player Total'!$A$8:$A$59,'Points - Teams W1'!$A26,'Teams - Window 1'!G$6:G$57,1)</f>
        <v>33</v>
      </c>
      <c r="H26" s="97">
        <f>SUMIFS('Points - Player Total'!$AA$8:$AA$59,'Points - Player Total'!$A$8:$A$59,'Points - Teams W1'!$A26,'Teams - Window 1'!H$6:H$57,1)</f>
        <v>33</v>
      </c>
      <c r="I26" s="97">
        <f>SUMIFS('Points - Player Total'!$AA$8:$AA$59,'Points - Player Total'!$A$8:$A$59,'Points - Teams W1'!$A26,'Teams - Window 1'!I$6:I$57,1)</f>
        <v>0</v>
      </c>
      <c r="J26" s="97">
        <f>SUMIFS('Points - Player Total'!$AA$8:$AA$59,'Points - Player Total'!$A$8:$A$59,'Points - Teams W1'!$A26,'Teams - Window 1'!J$6:J$57,1)</f>
        <v>0</v>
      </c>
      <c r="K26" s="97">
        <f>SUMIFS('Points - Player Total'!$AA$8:$AA$59,'Points - Player Total'!$A$8:$A$59,'Points - Teams W1'!$A26,'Teams - Window 1'!K$6:K$57,1)</f>
        <v>0</v>
      </c>
      <c r="L26" s="97">
        <f>SUMIFS('Points - Player Total'!$AA$8:$AA$59,'Points - Player Total'!$A$8:$A$59,'Points - Teams W1'!$A26,'Teams - Window 1'!L$6:L$57,1)</f>
        <v>0</v>
      </c>
      <c r="M26" s="97">
        <f>SUMIFS('Points - Player Total'!$AA$8:$AA$59,'Points - Player Total'!$A$8:$A$59,'Points - Teams W1'!$A26,'Teams - Window 1'!M$6:M$57,1)</f>
        <v>0</v>
      </c>
      <c r="N26" s="97">
        <f>SUMIFS('Points - Player Total'!$AA$8:$AA$59,'Points - Player Total'!$A$8:$A$59,'Points - Teams W1'!$A26,'Teams - Window 1'!N$6:N$57,1)</f>
        <v>0</v>
      </c>
      <c r="O26" s="97">
        <f>SUMIFS('Points - Player Total'!$AA$8:$AA$59,'Points - Player Total'!$A$8:$A$59,'Points - Teams W1'!$A26,'Teams - Window 1'!O$6:O$57,1)</f>
        <v>33</v>
      </c>
      <c r="P26" s="97">
        <f>SUMIFS('Points - Player Total'!$AA$8:$AA$59,'Points - Player Total'!$A$8:$A$59,'Points - Teams W1'!$A26,'Teams - Window 1'!P$6:P$57,1)</f>
        <v>0</v>
      </c>
      <c r="Q26" s="97">
        <f>SUMIFS('Points - Player Total'!$AA$8:$AA$59,'Points - Player Total'!$A$8:$A$59,'Points - Teams W1'!$A26,'Teams - Window 1'!Q$6:Q$57,1)</f>
        <v>0</v>
      </c>
      <c r="R26" s="97">
        <f>SUMIFS('Points - Player Total'!$AA$8:$AA$59,'Points - Player Total'!$A$8:$A$59,'Points - Teams W1'!$A26,'Teams - Window 1'!R$6:R$57,1)</f>
        <v>33</v>
      </c>
      <c r="S26" s="97">
        <f>SUMIFS('Points - Player Total'!$AA$8:$AA$59,'Points - Player Total'!$A$8:$A$59,'Points - Teams W1'!$A26,'Teams - Window 1'!S$6:S$57,1)</f>
        <v>0</v>
      </c>
      <c r="T26" s="97">
        <f>SUMIFS('Points - Player Total'!$AA$8:$AA$59,'Points - Player Total'!$A$8:$A$59,'Points - Teams W1'!$A26,'Teams - Window 1'!T$6:T$57,1)</f>
        <v>33</v>
      </c>
      <c r="U26" s="97">
        <f>SUMIFS('Points - Player Total'!$AA$8:$AA$59,'Points - Player Total'!$A$8:$A$59,'Points - Teams W1'!$A26,'Teams - Window 1'!U$6:U$57,1)</f>
        <v>0</v>
      </c>
      <c r="V26" s="97">
        <f>SUMIFS('Points - Player Total'!$AA$8:$AA$59,'Points - Player Total'!$A$8:$A$59,'Points - Teams W1'!$A26,'Teams - Window 1'!V$6:V$57,1)</f>
        <v>33</v>
      </c>
      <c r="W26" s="97">
        <f>SUMIFS('Points - Player Total'!$AA$8:$AA$59,'Points - Player Total'!$A$8:$A$59,'Points - Teams W1'!$A26,'Teams - Window 1'!W$6:W$57,1)</f>
        <v>0</v>
      </c>
      <c r="X26" s="97">
        <f>SUMIFS('Points - Player Total'!$AA$8:$AA$59,'Points - Player Total'!$A$8:$A$59,'Points - Teams W1'!$A26,'Teams - Window 1'!X$6:X$57,1)</f>
        <v>0</v>
      </c>
      <c r="Y26" s="97">
        <f>SUMIFS('Points - Player Total'!$AA$8:$AA$59,'Points - Player Total'!$A$8:$A$59,'Points - Teams W1'!$A26,'Teams - Window 1'!Y$6:Y$57,1)</f>
        <v>33</v>
      </c>
      <c r="Z26" s="97">
        <f>SUMIFS('Points - Player Total'!$AA$8:$AA$59,'Points - Player Total'!$A$8:$A$59,'Points - Teams W1'!$A26,'Teams - Window 1'!Z$6:Z$57,1)</f>
        <v>0</v>
      </c>
      <c r="AA26" s="97">
        <f>SUMIFS('Points - Player Total'!$AA$8:$AA$59,'Points - Player Total'!$A$8:$A$59,'Points - Teams W1'!$A26,'Teams - Window 1'!AA$6:AA$57,1)</f>
        <v>0</v>
      </c>
      <c r="AB26" s="97">
        <f>SUMIFS('Points - Player Total'!$AA$8:$AA$59,'Points - Player Total'!$A$8:$A$59,'Points - Teams W1'!$A26,'Teams - Window 1'!AB$6:AB$57,1)</f>
        <v>0</v>
      </c>
      <c r="AC26" s="97">
        <f>SUMIFS('Points - Player Total'!$AA$8:$AA$59,'Points - Player Total'!$A$8:$A$59,'Points - Teams W1'!$A26,'Teams - Window 1'!AC$6:AC$57,1)</f>
        <v>0</v>
      </c>
      <c r="AD26" s="97">
        <f>SUMIFS('Points - Player Total'!$AA$8:$AA$59,'Points - Player Total'!$A$8:$A$59,'Points - Teams W1'!$A26,'Teams - Window 1'!AD$6:AD$57,1)</f>
        <v>33</v>
      </c>
      <c r="AE26" s="97">
        <f>SUMIFS('Points - Player Total'!$AA$8:$AA$59,'Points - Player Total'!$A$8:$A$59,'Points - Teams W1'!$A26,'Teams - Window 1'!AE$6:AE$57,1)</f>
        <v>33</v>
      </c>
      <c r="AF26" s="97">
        <f>SUMIFS('Points - Player Total'!$AA$8:$AA$59,'Points - Player Total'!$A$8:$A$59,'Points - Teams W1'!$A26,'Teams - Window 1'!AF$6:AF$57,1)</f>
        <v>0</v>
      </c>
      <c r="AG26" s="97">
        <f>SUMIFS('Points - Player Total'!$AA$8:$AA$59,'Points - Player Total'!$A$8:$A$59,'Points - Teams W1'!$A26,'Teams - Window 1'!AG$6:AG$57,1)</f>
        <v>0</v>
      </c>
      <c r="AH26" s="97">
        <f>SUMIFS('Points - Player Total'!$AA$8:$AA$59,'Points - Player Total'!$A$8:$A$59,'Points - Teams W1'!$A26,'Teams - Window 1'!AH$6:AH$57,1)</f>
        <v>33</v>
      </c>
      <c r="AI26" s="97">
        <f>SUMIFS('Points - Player Total'!$AA$8:$AA$59,'Points - Player Total'!$A$8:$A$59,'Points - Teams W1'!$A26,'Teams - Window 1'!AI$6:AI$57,1)</f>
        <v>33</v>
      </c>
      <c r="AJ26" s="97">
        <f>SUMIFS('Points - Player Total'!$AA$8:$AA$59,'Points - Player Total'!$A$8:$A$59,'Points - Teams W1'!$A26,'Teams - Window 1'!AJ$6:AJ$57,1)</f>
        <v>33</v>
      </c>
      <c r="AK26" s="97">
        <f>SUMIFS('Points - Player Total'!$AA$8:$AA$59,'Points - Player Total'!$A$8:$A$59,'Points - Teams W1'!$A26,'Teams - Window 1'!AK$6:AK$57,1)</f>
        <v>33</v>
      </c>
      <c r="AL26" s="97">
        <f>SUMIFS('Points - Player Total'!$AA$8:$AA$59,'Points - Player Total'!$A$8:$A$59,'Points - Teams W1'!$A26,'Teams - Window 1'!AL$6:AL$57,1)</f>
        <v>33</v>
      </c>
      <c r="AM26" s="97">
        <f>SUMIFS('Points - Player Total'!$AA$8:$AA$59,'Points - Player Total'!$A$8:$A$59,'Points - Teams W1'!$A26,'Teams - Window 1'!AM$6:AM$57,1)</f>
        <v>33</v>
      </c>
      <c r="AN26" s="97">
        <f>SUMIFS('Points - Player Total'!$AA$8:$AA$59,'Points - Player Total'!$A$8:$A$59,'Points - Teams W1'!$A26,'Teams - Window 1'!AN$6:AN$57,1)</f>
        <v>33</v>
      </c>
      <c r="AO26" s="97">
        <f>SUMIFS('Points - Player Total'!$AA$8:$AA$59,'Points - Player Total'!$A$8:$A$59,'Points - Teams W1'!$A26,'Teams - Window 1'!AO$6:AO$57,1)</f>
        <v>33</v>
      </c>
      <c r="AP26" s="97">
        <f>SUMIFS('Points - Player Total'!$AA$8:$AA$59,'Points - Player Total'!$A$8:$A$59,'Points - Teams W1'!$A26,'Teams - Window 1'!AP$6:AP$57,1)</f>
        <v>0</v>
      </c>
      <c r="AQ26" s="97">
        <f>SUMIFS('Points - Player Total'!$AA$8:$AA$59,'Points - Player Total'!$A$8:$A$59,'Points - Teams W1'!$A26,'Teams - Window 1'!AQ$6:AQ$57,1)</f>
        <v>33</v>
      </c>
      <c r="AR26" s="97">
        <f>SUMIFS('Points - Player Total'!$AA$8:$AA$59,'Points - Player Total'!$A$8:$A$59,'Points - Teams W1'!$A26,'Teams - Window 1'!AR$6:AR$57,1)</f>
        <v>0</v>
      </c>
      <c r="AS26" s="97">
        <f>SUMIFS('Points - Player Total'!$AA$8:$AA$59,'Points - Player Total'!$A$8:$A$59,'Points - Teams W1'!$A26,'Teams - Window 1'!AS$6:AS$57,1)</f>
        <v>0</v>
      </c>
      <c r="AT26" s="97">
        <f>SUMIFS('Points - Player Total'!$AA$8:$AA$59,'Points - Player Total'!$A$8:$A$59,'Points - Teams W1'!$A26,'Teams - Window 1'!AT$6:AT$57,1)</f>
        <v>0</v>
      </c>
      <c r="AU26" s="97">
        <f>SUMIFS('Points - Player Total'!$AA$8:$AA$59,'Points - Player Total'!$A$8:$A$59,'Points - Teams W1'!$A26,'Teams - Window 1'!AU$6:AU$57,1)</f>
        <v>0</v>
      </c>
      <c r="AV26" s="97">
        <f>SUMIFS('Points - Player Total'!$AA$8:$AA$59,'Points - Player Total'!$A$8:$A$59,'Points - Teams W1'!$A26,'Teams - Window 1'!AV$6:AV$57,1)</f>
        <v>33</v>
      </c>
      <c r="AW26" s="97">
        <f>SUMIFS('Points - Player Total'!$AA$8:$AA$59,'Points - Player Total'!$A$8:$A$59,'Points - Teams W1'!$A26,'Teams - Window 1'!AW$6:AW$57,1)</f>
        <v>33</v>
      </c>
      <c r="AX26" s="97">
        <f>SUMIFS('Points - Player Total'!$AA$8:$AA$59,'Points - Player Total'!$A$8:$A$59,'Points - Teams W1'!$A26,'Teams - Window 1'!AX$6:AX$57,1)</f>
        <v>0</v>
      </c>
      <c r="AY26" s="97">
        <f>SUMIFS('Points - Player Total'!$AA$8:$AA$59,'Points - Player Total'!$A$8:$A$59,'Points - Teams W1'!$A26,'Teams - Window 1'!AY$6:AY$57,1)</f>
        <v>0</v>
      </c>
      <c r="AZ26" s="97">
        <f>SUMIFS('Points - Player Total'!$AA$8:$AA$59,'Points - Player Total'!$A$8:$A$59,'Points - Teams W1'!$A26,'Teams - Window 1'!AZ$6:AZ$57,1)</f>
        <v>33</v>
      </c>
      <c r="BA26" s="97">
        <f>SUMIFS('Points - Player Total'!$AA$8:$AA$59,'Points - Player Total'!$A$8:$A$59,'Points - Teams W1'!$A26,'Teams - Window 1'!BA$6:BA$57,1)</f>
        <v>33</v>
      </c>
      <c r="BB26" s="97">
        <f>SUMIFS('Points - Player Total'!$AA$8:$AA$59,'Points - Player Total'!$A$8:$A$59,'Points - Teams W1'!$A26,'Teams - Window 1'!BB$6:BB$57,1)</f>
        <v>0</v>
      </c>
      <c r="BC26" s="97">
        <f>SUMIFS('Points - Player Total'!$AA$8:$AA$59,'Points - Player Total'!$A$8:$A$59,'Points - Teams W1'!$A26,'Teams - Window 1'!BC$6:BC$57,1)</f>
        <v>0</v>
      </c>
      <c r="BD26" s="97">
        <f>SUMIFS('Points - Player Total'!$AA$8:$AA$59,'Points - Player Total'!$A$8:$A$59,'Points - Teams W1'!$A26,'Teams - Window 1'!BD$6:BD$57,1)</f>
        <v>33</v>
      </c>
      <c r="BE26" s="97">
        <f>SUMIFS('Points - Player Total'!$AA$8:$AA$59,'Points - Player Total'!$A$8:$A$59,'Points - Teams W1'!$A26,'Teams - Window 1'!BE$6:BE$57,1)</f>
        <v>0</v>
      </c>
      <c r="BF26" s="97"/>
      <c r="BG26" s="86">
        <v>21</v>
      </c>
      <c r="BH26" t="s">
        <v>36</v>
      </c>
      <c r="BI26">
        <v>831</v>
      </c>
      <c r="BJ26">
        <f t="shared" si="0"/>
        <v>424</v>
      </c>
      <c r="BK26">
        <v>21</v>
      </c>
      <c r="BL26" t="s">
        <v>13</v>
      </c>
      <c r="BM26">
        <v>394</v>
      </c>
      <c r="BN26">
        <v>21</v>
      </c>
      <c r="BO26" t="s">
        <v>110</v>
      </c>
      <c r="BP26">
        <v>412</v>
      </c>
      <c r="BQ26">
        <v>21</v>
      </c>
    </row>
    <row r="27" spans="1:69" x14ac:dyDescent="0.25">
      <c r="A27" t="s">
        <v>35</v>
      </c>
      <c r="B27" s="16" t="s">
        <v>80</v>
      </c>
      <c r="C27" t="s">
        <v>98</v>
      </c>
      <c r="D27" s="15">
        <v>4.5</v>
      </c>
      <c r="E27" s="97">
        <f>SUMIFS('Points - Player Total'!$AA$8:$AA$59,'Points - Player Total'!$A$8:$A$59,'Points - Teams W1'!$A27,'Teams - Window 1'!E$6:E$57,1)</f>
        <v>0</v>
      </c>
      <c r="F27" s="97">
        <f>SUMIFS('Points - Player Total'!$AA$8:$AA$59,'Points - Player Total'!$A$8:$A$59,'Points - Teams W1'!$A27,'Teams - Window 1'!F$6:F$57,1)</f>
        <v>0</v>
      </c>
      <c r="G27" s="97">
        <f>SUMIFS('Points - Player Total'!$AA$8:$AA$59,'Points - Player Total'!$A$8:$A$59,'Points - Teams W1'!$A27,'Teams - Window 1'!G$6:G$57,1)</f>
        <v>14</v>
      </c>
      <c r="H27" s="97">
        <f>SUMIFS('Points - Player Total'!$AA$8:$AA$59,'Points - Player Total'!$A$8:$A$59,'Points - Teams W1'!$A27,'Teams - Window 1'!H$6:H$57,1)</f>
        <v>0</v>
      </c>
      <c r="I27" s="97">
        <f>SUMIFS('Points - Player Total'!$AA$8:$AA$59,'Points - Player Total'!$A$8:$A$59,'Points - Teams W1'!$A27,'Teams - Window 1'!I$6:I$57,1)</f>
        <v>0</v>
      </c>
      <c r="J27" s="97">
        <f>SUMIFS('Points - Player Total'!$AA$8:$AA$59,'Points - Player Total'!$A$8:$A$59,'Points - Teams W1'!$A27,'Teams - Window 1'!J$6:J$57,1)</f>
        <v>0</v>
      </c>
      <c r="K27" s="97">
        <f>SUMIFS('Points - Player Total'!$AA$8:$AA$59,'Points - Player Total'!$A$8:$A$59,'Points - Teams W1'!$A27,'Teams - Window 1'!K$6:K$57,1)</f>
        <v>0</v>
      </c>
      <c r="L27" s="97">
        <f>SUMIFS('Points - Player Total'!$AA$8:$AA$59,'Points - Player Total'!$A$8:$A$59,'Points - Teams W1'!$A27,'Teams - Window 1'!L$6:L$57,1)</f>
        <v>0</v>
      </c>
      <c r="M27" s="97">
        <f>SUMIFS('Points - Player Total'!$AA$8:$AA$59,'Points - Player Total'!$A$8:$A$59,'Points - Teams W1'!$A27,'Teams - Window 1'!M$6:M$57,1)</f>
        <v>0</v>
      </c>
      <c r="N27" s="97">
        <f>SUMIFS('Points - Player Total'!$AA$8:$AA$59,'Points - Player Total'!$A$8:$A$59,'Points - Teams W1'!$A27,'Teams - Window 1'!N$6:N$57,1)</f>
        <v>0</v>
      </c>
      <c r="O27" s="97">
        <f>SUMIFS('Points - Player Total'!$AA$8:$AA$59,'Points - Player Total'!$A$8:$A$59,'Points - Teams W1'!$A27,'Teams - Window 1'!O$6:O$57,1)</f>
        <v>0</v>
      </c>
      <c r="P27" s="97">
        <f>SUMIFS('Points - Player Total'!$AA$8:$AA$59,'Points - Player Total'!$A$8:$A$59,'Points - Teams W1'!$A27,'Teams - Window 1'!P$6:P$57,1)</f>
        <v>0</v>
      </c>
      <c r="Q27" s="97">
        <f>SUMIFS('Points - Player Total'!$AA$8:$AA$59,'Points - Player Total'!$A$8:$A$59,'Points - Teams W1'!$A27,'Teams - Window 1'!Q$6:Q$57,1)</f>
        <v>0</v>
      </c>
      <c r="R27" s="97">
        <f>SUMIFS('Points - Player Total'!$AA$8:$AA$59,'Points - Player Total'!$A$8:$A$59,'Points - Teams W1'!$A27,'Teams - Window 1'!R$6:R$57,1)</f>
        <v>0</v>
      </c>
      <c r="S27" s="97">
        <f>SUMIFS('Points - Player Total'!$AA$8:$AA$59,'Points - Player Total'!$A$8:$A$59,'Points - Teams W1'!$A27,'Teams - Window 1'!S$6:S$57,1)</f>
        <v>0</v>
      </c>
      <c r="T27" s="97">
        <f>SUMIFS('Points - Player Total'!$AA$8:$AA$59,'Points - Player Total'!$A$8:$A$59,'Points - Teams W1'!$A27,'Teams - Window 1'!T$6:T$57,1)</f>
        <v>14</v>
      </c>
      <c r="U27" s="97">
        <f>SUMIFS('Points - Player Total'!$AA$8:$AA$59,'Points - Player Total'!$A$8:$A$59,'Points - Teams W1'!$A27,'Teams - Window 1'!U$6:U$57,1)</f>
        <v>0</v>
      </c>
      <c r="V27" s="97">
        <f>SUMIFS('Points - Player Total'!$AA$8:$AA$59,'Points - Player Total'!$A$8:$A$59,'Points - Teams W1'!$A27,'Teams - Window 1'!V$6:V$57,1)</f>
        <v>0</v>
      </c>
      <c r="W27" s="97">
        <f>SUMIFS('Points - Player Total'!$AA$8:$AA$59,'Points - Player Total'!$A$8:$A$59,'Points - Teams W1'!$A27,'Teams - Window 1'!W$6:W$57,1)</f>
        <v>0</v>
      </c>
      <c r="X27" s="97">
        <f>SUMIFS('Points - Player Total'!$AA$8:$AA$59,'Points - Player Total'!$A$8:$A$59,'Points - Teams W1'!$A27,'Teams - Window 1'!X$6:X$57,1)</f>
        <v>0</v>
      </c>
      <c r="Y27" s="97">
        <f>SUMIFS('Points - Player Total'!$AA$8:$AA$59,'Points - Player Total'!$A$8:$A$59,'Points - Teams W1'!$A27,'Teams - Window 1'!Y$6:Y$57,1)</f>
        <v>14</v>
      </c>
      <c r="Z27" s="97">
        <f>SUMIFS('Points - Player Total'!$AA$8:$AA$59,'Points - Player Total'!$A$8:$A$59,'Points - Teams W1'!$A27,'Teams - Window 1'!Z$6:Z$57,1)</f>
        <v>0</v>
      </c>
      <c r="AA27" s="97">
        <f>SUMIFS('Points - Player Total'!$AA$8:$AA$59,'Points - Player Total'!$A$8:$A$59,'Points - Teams W1'!$A27,'Teams - Window 1'!AA$6:AA$57,1)</f>
        <v>0</v>
      </c>
      <c r="AB27" s="97">
        <f>SUMIFS('Points - Player Total'!$AA$8:$AA$59,'Points - Player Total'!$A$8:$A$59,'Points - Teams W1'!$A27,'Teams - Window 1'!AB$6:AB$57,1)</f>
        <v>0</v>
      </c>
      <c r="AC27" s="97">
        <f>SUMIFS('Points - Player Total'!$AA$8:$AA$59,'Points - Player Total'!$A$8:$A$59,'Points - Teams W1'!$A27,'Teams - Window 1'!AC$6:AC$57,1)</f>
        <v>0</v>
      </c>
      <c r="AD27" s="97">
        <f>SUMIFS('Points - Player Total'!$AA$8:$AA$59,'Points - Player Total'!$A$8:$A$59,'Points - Teams W1'!$A27,'Teams - Window 1'!AD$6:AD$57,1)</f>
        <v>14</v>
      </c>
      <c r="AE27" s="97">
        <f>SUMIFS('Points - Player Total'!$AA$8:$AA$59,'Points - Player Total'!$A$8:$A$59,'Points - Teams W1'!$A27,'Teams - Window 1'!AE$6:AE$57,1)</f>
        <v>0</v>
      </c>
      <c r="AF27" s="97">
        <f>SUMIFS('Points - Player Total'!$AA$8:$AA$59,'Points - Player Total'!$A$8:$A$59,'Points - Teams W1'!$A27,'Teams - Window 1'!AF$6:AF$57,1)</f>
        <v>14</v>
      </c>
      <c r="AG27" s="97">
        <f>SUMIFS('Points - Player Total'!$AA$8:$AA$59,'Points - Player Total'!$A$8:$A$59,'Points - Teams W1'!$A27,'Teams - Window 1'!AG$6:AG$57,1)</f>
        <v>0</v>
      </c>
      <c r="AH27" s="97">
        <f>SUMIFS('Points - Player Total'!$AA$8:$AA$59,'Points - Player Total'!$A$8:$A$59,'Points - Teams W1'!$A27,'Teams - Window 1'!AH$6:AH$57,1)</f>
        <v>0</v>
      </c>
      <c r="AI27" s="97">
        <f>SUMIFS('Points - Player Total'!$AA$8:$AA$59,'Points - Player Total'!$A$8:$A$59,'Points - Teams W1'!$A27,'Teams - Window 1'!AI$6:AI$57,1)</f>
        <v>0</v>
      </c>
      <c r="AJ27" s="97">
        <f>SUMIFS('Points - Player Total'!$AA$8:$AA$59,'Points - Player Total'!$A$8:$A$59,'Points - Teams W1'!$A27,'Teams - Window 1'!AJ$6:AJ$57,1)</f>
        <v>0</v>
      </c>
      <c r="AK27" s="97">
        <f>SUMIFS('Points - Player Total'!$AA$8:$AA$59,'Points - Player Total'!$A$8:$A$59,'Points - Teams W1'!$A27,'Teams - Window 1'!AK$6:AK$57,1)</f>
        <v>0</v>
      </c>
      <c r="AL27" s="97">
        <f>SUMIFS('Points - Player Total'!$AA$8:$AA$59,'Points - Player Total'!$A$8:$A$59,'Points - Teams W1'!$A27,'Teams - Window 1'!AL$6:AL$57,1)</f>
        <v>0</v>
      </c>
      <c r="AM27" s="97">
        <f>SUMIFS('Points - Player Total'!$AA$8:$AA$59,'Points - Player Total'!$A$8:$A$59,'Points - Teams W1'!$A27,'Teams - Window 1'!AM$6:AM$57,1)</f>
        <v>0</v>
      </c>
      <c r="AN27" s="97">
        <f>SUMIFS('Points - Player Total'!$AA$8:$AA$59,'Points - Player Total'!$A$8:$A$59,'Points - Teams W1'!$A27,'Teams - Window 1'!AN$6:AN$57,1)</f>
        <v>0</v>
      </c>
      <c r="AO27" s="97">
        <f>SUMIFS('Points - Player Total'!$AA$8:$AA$59,'Points - Player Total'!$A$8:$A$59,'Points - Teams W1'!$A27,'Teams - Window 1'!AO$6:AO$57,1)</f>
        <v>0</v>
      </c>
      <c r="AP27" s="97">
        <f>SUMIFS('Points - Player Total'!$AA$8:$AA$59,'Points - Player Total'!$A$8:$A$59,'Points - Teams W1'!$A27,'Teams - Window 1'!AP$6:AP$57,1)</f>
        <v>0</v>
      </c>
      <c r="AQ27" s="97">
        <f>SUMIFS('Points - Player Total'!$AA$8:$AA$59,'Points - Player Total'!$A$8:$A$59,'Points - Teams W1'!$A27,'Teams - Window 1'!AQ$6:AQ$57,1)</f>
        <v>0</v>
      </c>
      <c r="AR27" s="97">
        <f>SUMIFS('Points - Player Total'!$AA$8:$AA$59,'Points - Player Total'!$A$8:$A$59,'Points - Teams W1'!$A27,'Teams - Window 1'!AR$6:AR$57,1)</f>
        <v>0</v>
      </c>
      <c r="AS27" s="97">
        <f>SUMIFS('Points - Player Total'!$AA$8:$AA$59,'Points - Player Total'!$A$8:$A$59,'Points - Teams W1'!$A27,'Teams - Window 1'!AS$6:AS$57,1)</f>
        <v>0</v>
      </c>
      <c r="AT27" s="97">
        <f>SUMIFS('Points - Player Total'!$AA$8:$AA$59,'Points - Player Total'!$A$8:$A$59,'Points - Teams W1'!$A27,'Teams - Window 1'!AT$6:AT$57,1)</f>
        <v>0</v>
      </c>
      <c r="AU27" s="97">
        <f>SUMIFS('Points - Player Total'!$AA$8:$AA$59,'Points - Player Total'!$A$8:$A$59,'Points - Teams W1'!$A27,'Teams - Window 1'!AU$6:AU$57,1)</f>
        <v>14</v>
      </c>
      <c r="AV27" s="97">
        <f>SUMIFS('Points - Player Total'!$AA$8:$AA$59,'Points - Player Total'!$A$8:$A$59,'Points - Teams W1'!$A27,'Teams - Window 1'!AV$6:AV$57,1)</f>
        <v>0</v>
      </c>
      <c r="AW27" s="97">
        <f>SUMIFS('Points - Player Total'!$AA$8:$AA$59,'Points - Player Total'!$A$8:$A$59,'Points - Teams W1'!$A27,'Teams - Window 1'!AW$6:AW$57,1)</f>
        <v>0</v>
      </c>
      <c r="AX27" s="97">
        <f>SUMIFS('Points - Player Total'!$AA$8:$AA$59,'Points - Player Total'!$A$8:$A$59,'Points - Teams W1'!$A27,'Teams - Window 1'!AX$6:AX$57,1)</f>
        <v>0</v>
      </c>
      <c r="AY27" s="97">
        <f>SUMIFS('Points - Player Total'!$AA$8:$AA$59,'Points - Player Total'!$A$8:$A$59,'Points - Teams W1'!$A27,'Teams - Window 1'!AY$6:AY$57,1)</f>
        <v>0</v>
      </c>
      <c r="AZ27" s="97">
        <f>SUMIFS('Points - Player Total'!$AA$8:$AA$59,'Points - Player Total'!$A$8:$A$59,'Points - Teams W1'!$A27,'Teams - Window 1'!AZ$6:AZ$57,1)</f>
        <v>0</v>
      </c>
      <c r="BA27" s="97">
        <f>SUMIFS('Points - Player Total'!$AA$8:$AA$59,'Points - Player Total'!$A$8:$A$59,'Points - Teams W1'!$A27,'Teams - Window 1'!BA$6:BA$57,1)</f>
        <v>0</v>
      </c>
      <c r="BB27" s="97">
        <f>SUMIFS('Points - Player Total'!$AA$8:$AA$59,'Points - Player Total'!$A$8:$A$59,'Points - Teams W1'!$A27,'Teams - Window 1'!BB$6:BB$57,1)</f>
        <v>0</v>
      </c>
      <c r="BC27" s="97">
        <f>SUMIFS('Points - Player Total'!$AA$8:$AA$59,'Points - Player Total'!$A$8:$A$59,'Points - Teams W1'!$A27,'Teams - Window 1'!BC$6:BC$57,1)</f>
        <v>0</v>
      </c>
      <c r="BD27" s="97">
        <f>SUMIFS('Points - Player Total'!$AA$8:$AA$59,'Points - Player Total'!$A$8:$A$59,'Points - Teams W1'!$A27,'Teams - Window 1'!BD$6:BD$57,1)</f>
        <v>0</v>
      </c>
      <c r="BE27" s="97">
        <f>SUMIFS('Points - Player Total'!$AA$8:$AA$59,'Points - Player Total'!$A$8:$A$59,'Points - Teams W1'!$A27,'Teams - Window 1'!BE$6:BE$57,1)</f>
        <v>0</v>
      </c>
      <c r="BF27" s="97"/>
      <c r="BG27" s="86">
        <v>22</v>
      </c>
      <c r="BH27" t="s">
        <v>254</v>
      </c>
      <c r="BI27">
        <v>824</v>
      </c>
      <c r="BJ27">
        <f t="shared" si="0"/>
        <v>431</v>
      </c>
      <c r="BK27">
        <v>22</v>
      </c>
      <c r="BL27" t="s">
        <v>28</v>
      </c>
      <c r="BM27">
        <v>389</v>
      </c>
      <c r="BN27">
        <v>22</v>
      </c>
      <c r="BO27" t="s">
        <v>331</v>
      </c>
      <c r="BP27">
        <v>410</v>
      </c>
      <c r="BQ27">
        <v>22</v>
      </c>
    </row>
    <row r="28" spans="1:69" x14ac:dyDescent="0.25">
      <c r="A28" t="s">
        <v>123</v>
      </c>
      <c r="B28" s="16" t="s">
        <v>78</v>
      </c>
      <c r="C28" t="s">
        <v>105</v>
      </c>
      <c r="D28" s="15">
        <v>10</v>
      </c>
      <c r="E28" s="97">
        <f>SUMIFS('Points - Player Total'!$AA$8:$AA$59,'Points - Player Total'!$A$8:$A$59,'Points - Teams W1'!$A28,'Teams - Window 1'!E$6:E$57,1)</f>
        <v>391</v>
      </c>
      <c r="F28" s="97">
        <f>SUMIFS('Points - Player Total'!$AA$8:$AA$59,'Points - Player Total'!$A$8:$A$59,'Points - Teams W1'!$A28,'Teams - Window 1'!F$6:F$57,1)</f>
        <v>0</v>
      </c>
      <c r="G28" s="97">
        <f>SUMIFS('Points - Player Total'!$AA$8:$AA$59,'Points - Player Total'!$A$8:$A$59,'Points - Teams W1'!$A28,'Teams - Window 1'!G$6:G$57,1)</f>
        <v>0</v>
      </c>
      <c r="H28" s="97">
        <f>SUMIFS('Points - Player Total'!$AA$8:$AA$59,'Points - Player Total'!$A$8:$A$59,'Points - Teams W1'!$A28,'Teams - Window 1'!H$6:H$57,1)</f>
        <v>0</v>
      </c>
      <c r="I28" s="97">
        <f>SUMIFS('Points - Player Total'!$AA$8:$AA$59,'Points - Player Total'!$A$8:$A$59,'Points - Teams W1'!$A28,'Teams - Window 1'!I$6:I$57,1)</f>
        <v>0</v>
      </c>
      <c r="J28" s="97">
        <f>SUMIFS('Points - Player Total'!$AA$8:$AA$59,'Points - Player Total'!$A$8:$A$59,'Points - Teams W1'!$A28,'Teams - Window 1'!J$6:J$57,1)</f>
        <v>0</v>
      </c>
      <c r="K28" s="97">
        <f>SUMIFS('Points - Player Total'!$AA$8:$AA$59,'Points - Player Total'!$A$8:$A$59,'Points - Teams W1'!$A28,'Teams - Window 1'!K$6:K$57,1)</f>
        <v>0</v>
      </c>
      <c r="L28" s="97">
        <f>SUMIFS('Points - Player Total'!$AA$8:$AA$59,'Points - Player Total'!$A$8:$A$59,'Points - Teams W1'!$A28,'Teams - Window 1'!L$6:L$57,1)</f>
        <v>391</v>
      </c>
      <c r="M28" s="97">
        <f>SUMIFS('Points - Player Total'!$AA$8:$AA$59,'Points - Player Total'!$A$8:$A$59,'Points - Teams W1'!$A28,'Teams - Window 1'!M$6:M$57,1)</f>
        <v>0</v>
      </c>
      <c r="N28" s="97">
        <f>SUMIFS('Points - Player Total'!$AA$8:$AA$59,'Points - Player Total'!$A$8:$A$59,'Points - Teams W1'!$A28,'Teams - Window 1'!N$6:N$57,1)</f>
        <v>0</v>
      </c>
      <c r="O28" s="97">
        <f>SUMIFS('Points - Player Total'!$AA$8:$AA$59,'Points - Player Total'!$A$8:$A$59,'Points - Teams W1'!$A28,'Teams - Window 1'!O$6:O$57,1)</f>
        <v>0</v>
      </c>
      <c r="P28" s="97">
        <f>SUMIFS('Points - Player Total'!$AA$8:$AA$59,'Points - Player Total'!$A$8:$A$59,'Points - Teams W1'!$A28,'Teams - Window 1'!P$6:P$57,1)</f>
        <v>0</v>
      </c>
      <c r="Q28" s="97">
        <f>SUMIFS('Points - Player Total'!$AA$8:$AA$59,'Points - Player Total'!$A$8:$A$59,'Points - Teams W1'!$A28,'Teams - Window 1'!Q$6:Q$57,1)</f>
        <v>0</v>
      </c>
      <c r="R28" s="97">
        <f>SUMIFS('Points - Player Total'!$AA$8:$AA$59,'Points - Player Total'!$A$8:$A$59,'Points - Teams W1'!$A28,'Teams - Window 1'!R$6:R$57,1)</f>
        <v>0</v>
      </c>
      <c r="S28" s="97">
        <f>SUMIFS('Points - Player Total'!$AA$8:$AA$59,'Points - Player Total'!$A$8:$A$59,'Points - Teams W1'!$A28,'Teams - Window 1'!S$6:S$57,1)</f>
        <v>391</v>
      </c>
      <c r="T28" s="97">
        <f>SUMIFS('Points - Player Total'!$AA$8:$AA$59,'Points - Player Total'!$A$8:$A$59,'Points - Teams W1'!$A28,'Teams - Window 1'!T$6:T$57,1)</f>
        <v>391</v>
      </c>
      <c r="U28" s="97">
        <f>SUMIFS('Points - Player Total'!$AA$8:$AA$59,'Points - Player Total'!$A$8:$A$59,'Points - Teams W1'!$A28,'Teams - Window 1'!U$6:U$57,1)</f>
        <v>391</v>
      </c>
      <c r="V28" s="97">
        <f>SUMIFS('Points - Player Total'!$AA$8:$AA$59,'Points - Player Total'!$A$8:$A$59,'Points - Teams W1'!$A28,'Teams - Window 1'!V$6:V$57,1)</f>
        <v>391</v>
      </c>
      <c r="W28" s="97">
        <f>SUMIFS('Points - Player Total'!$AA$8:$AA$59,'Points - Player Total'!$A$8:$A$59,'Points - Teams W1'!$A28,'Teams - Window 1'!W$6:W$57,1)</f>
        <v>0</v>
      </c>
      <c r="X28" s="97">
        <f>SUMIFS('Points - Player Total'!$AA$8:$AA$59,'Points - Player Total'!$A$8:$A$59,'Points - Teams W1'!$A28,'Teams - Window 1'!X$6:X$57,1)</f>
        <v>0</v>
      </c>
      <c r="Y28" s="97">
        <f>SUMIFS('Points - Player Total'!$AA$8:$AA$59,'Points - Player Total'!$A$8:$A$59,'Points - Teams W1'!$A28,'Teams - Window 1'!Y$6:Y$57,1)</f>
        <v>0</v>
      </c>
      <c r="Z28" s="97">
        <f>SUMIFS('Points - Player Total'!$AA$8:$AA$59,'Points - Player Total'!$A$8:$A$59,'Points - Teams W1'!$A28,'Teams - Window 1'!Z$6:Z$57,1)</f>
        <v>391</v>
      </c>
      <c r="AA28" s="97">
        <f>SUMIFS('Points - Player Total'!$AA$8:$AA$59,'Points - Player Total'!$A$8:$A$59,'Points - Teams W1'!$A28,'Teams - Window 1'!AA$6:AA$57,1)</f>
        <v>0</v>
      </c>
      <c r="AB28" s="97">
        <f>SUMIFS('Points - Player Total'!$AA$8:$AA$59,'Points - Player Total'!$A$8:$A$59,'Points - Teams W1'!$A28,'Teams - Window 1'!AB$6:AB$57,1)</f>
        <v>0</v>
      </c>
      <c r="AC28" s="97">
        <f>SUMIFS('Points - Player Total'!$AA$8:$AA$59,'Points - Player Total'!$A$8:$A$59,'Points - Teams W1'!$A28,'Teams - Window 1'!AC$6:AC$57,1)</f>
        <v>391</v>
      </c>
      <c r="AD28" s="97">
        <f>SUMIFS('Points - Player Total'!$AA$8:$AA$59,'Points - Player Total'!$A$8:$A$59,'Points - Teams W1'!$A28,'Teams - Window 1'!AD$6:AD$57,1)</f>
        <v>391</v>
      </c>
      <c r="AE28" s="97">
        <f>SUMIFS('Points - Player Total'!$AA$8:$AA$59,'Points - Player Total'!$A$8:$A$59,'Points - Teams W1'!$A28,'Teams - Window 1'!AE$6:AE$57,1)</f>
        <v>0</v>
      </c>
      <c r="AF28" s="97">
        <f>SUMIFS('Points - Player Total'!$AA$8:$AA$59,'Points - Player Total'!$A$8:$A$59,'Points - Teams W1'!$A28,'Teams - Window 1'!AF$6:AF$57,1)</f>
        <v>0</v>
      </c>
      <c r="AG28" s="97">
        <f>SUMIFS('Points - Player Total'!$AA$8:$AA$59,'Points - Player Total'!$A$8:$A$59,'Points - Teams W1'!$A28,'Teams - Window 1'!AG$6:AG$57,1)</f>
        <v>0</v>
      </c>
      <c r="AH28" s="97">
        <f>SUMIFS('Points - Player Total'!$AA$8:$AA$59,'Points - Player Total'!$A$8:$A$59,'Points - Teams W1'!$A28,'Teams - Window 1'!AH$6:AH$57,1)</f>
        <v>0</v>
      </c>
      <c r="AI28" s="97">
        <f>SUMIFS('Points - Player Total'!$AA$8:$AA$59,'Points - Player Total'!$A$8:$A$59,'Points - Teams W1'!$A28,'Teams - Window 1'!AI$6:AI$57,1)</f>
        <v>0</v>
      </c>
      <c r="AJ28" s="97">
        <f>SUMIFS('Points - Player Total'!$AA$8:$AA$59,'Points - Player Total'!$A$8:$A$59,'Points - Teams W1'!$A28,'Teams - Window 1'!AJ$6:AJ$57,1)</f>
        <v>0</v>
      </c>
      <c r="AK28" s="97">
        <f>SUMIFS('Points - Player Total'!$AA$8:$AA$59,'Points - Player Total'!$A$8:$A$59,'Points - Teams W1'!$A28,'Teams - Window 1'!AK$6:AK$57,1)</f>
        <v>0</v>
      </c>
      <c r="AL28" s="97">
        <f>SUMIFS('Points - Player Total'!$AA$8:$AA$59,'Points - Player Total'!$A$8:$A$59,'Points - Teams W1'!$A28,'Teams - Window 1'!AL$6:AL$57,1)</f>
        <v>0</v>
      </c>
      <c r="AM28" s="97">
        <f>SUMIFS('Points - Player Total'!$AA$8:$AA$59,'Points - Player Total'!$A$8:$A$59,'Points - Teams W1'!$A28,'Teams - Window 1'!AM$6:AM$57,1)</f>
        <v>0</v>
      </c>
      <c r="AN28" s="97">
        <f>SUMIFS('Points - Player Total'!$AA$8:$AA$59,'Points - Player Total'!$A$8:$A$59,'Points - Teams W1'!$A28,'Teams - Window 1'!AN$6:AN$57,1)</f>
        <v>0</v>
      </c>
      <c r="AO28" s="97">
        <f>SUMIFS('Points - Player Total'!$AA$8:$AA$59,'Points - Player Total'!$A$8:$A$59,'Points - Teams W1'!$A28,'Teams - Window 1'!AO$6:AO$57,1)</f>
        <v>0</v>
      </c>
      <c r="AP28" s="97">
        <f>SUMIFS('Points - Player Total'!$AA$8:$AA$59,'Points - Player Total'!$A$8:$A$59,'Points - Teams W1'!$A28,'Teams - Window 1'!AP$6:AP$57,1)</f>
        <v>391</v>
      </c>
      <c r="AQ28" s="97">
        <f>SUMIFS('Points - Player Total'!$AA$8:$AA$59,'Points - Player Total'!$A$8:$A$59,'Points - Teams W1'!$A28,'Teams - Window 1'!AQ$6:AQ$57,1)</f>
        <v>0</v>
      </c>
      <c r="AR28" s="97">
        <f>SUMIFS('Points - Player Total'!$AA$8:$AA$59,'Points - Player Total'!$A$8:$A$59,'Points - Teams W1'!$A28,'Teams - Window 1'!AR$6:AR$57,1)</f>
        <v>0</v>
      </c>
      <c r="AS28" s="97">
        <f>SUMIFS('Points - Player Total'!$AA$8:$AA$59,'Points - Player Total'!$A$8:$A$59,'Points - Teams W1'!$A28,'Teams - Window 1'!AS$6:AS$57,1)</f>
        <v>0</v>
      </c>
      <c r="AT28" s="97">
        <f>SUMIFS('Points - Player Total'!$AA$8:$AA$59,'Points - Player Total'!$A$8:$A$59,'Points - Teams W1'!$A28,'Teams - Window 1'!AT$6:AT$57,1)</f>
        <v>391</v>
      </c>
      <c r="AU28" s="97">
        <f>SUMIFS('Points - Player Total'!$AA$8:$AA$59,'Points - Player Total'!$A$8:$A$59,'Points - Teams W1'!$A28,'Teams - Window 1'!AU$6:AU$57,1)</f>
        <v>0</v>
      </c>
      <c r="AV28" s="97">
        <f>SUMIFS('Points - Player Total'!$AA$8:$AA$59,'Points - Player Total'!$A$8:$A$59,'Points - Teams W1'!$A28,'Teams - Window 1'!AV$6:AV$57,1)</f>
        <v>391</v>
      </c>
      <c r="AW28" s="97">
        <f>SUMIFS('Points - Player Total'!$AA$8:$AA$59,'Points - Player Total'!$A$8:$A$59,'Points - Teams W1'!$A28,'Teams - Window 1'!AW$6:AW$57,1)</f>
        <v>0</v>
      </c>
      <c r="AX28" s="97">
        <f>SUMIFS('Points - Player Total'!$AA$8:$AA$59,'Points - Player Total'!$A$8:$A$59,'Points - Teams W1'!$A28,'Teams - Window 1'!AX$6:AX$57,1)</f>
        <v>0</v>
      </c>
      <c r="AY28" s="97">
        <f>SUMIFS('Points - Player Total'!$AA$8:$AA$59,'Points - Player Total'!$A$8:$A$59,'Points - Teams W1'!$A28,'Teams - Window 1'!AY$6:AY$57,1)</f>
        <v>0</v>
      </c>
      <c r="AZ28" s="97">
        <f>SUMIFS('Points - Player Total'!$AA$8:$AA$59,'Points - Player Total'!$A$8:$A$59,'Points - Teams W1'!$A28,'Teams - Window 1'!AZ$6:AZ$57,1)</f>
        <v>391</v>
      </c>
      <c r="BA28" s="97">
        <f>SUMIFS('Points - Player Total'!$AA$8:$AA$59,'Points - Player Total'!$A$8:$A$59,'Points - Teams W1'!$A28,'Teams - Window 1'!BA$6:BA$57,1)</f>
        <v>391</v>
      </c>
      <c r="BB28" s="97">
        <f>SUMIFS('Points - Player Total'!$AA$8:$AA$59,'Points - Player Total'!$A$8:$A$59,'Points - Teams W1'!$A28,'Teams - Window 1'!BB$6:BB$57,1)</f>
        <v>0</v>
      </c>
      <c r="BC28" s="97">
        <f>SUMIFS('Points - Player Total'!$AA$8:$AA$59,'Points - Player Total'!$A$8:$A$59,'Points - Teams W1'!$A28,'Teams - Window 1'!BC$6:BC$57,1)</f>
        <v>0</v>
      </c>
      <c r="BD28" s="97">
        <f>SUMIFS('Points - Player Total'!$AA$8:$AA$59,'Points - Player Total'!$A$8:$A$59,'Points - Teams W1'!$A28,'Teams - Window 1'!BD$6:BD$57,1)</f>
        <v>391</v>
      </c>
      <c r="BE28" s="97">
        <f>SUMIFS('Points - Player Total'!$AA$8:$AA$59,'Points - Player Total'!$A$8:$A$59,'Points - Teams W1'!$A28,'Teams - Window 1'!BE$6:BE$57,1)</f>
        <v>0</v>
      </c>
      <c r="BF28" s="97"/>
      <c r="BG28" s="86">
        <v>23</v>
      </c>
      <c r="BH28" t="s">
        <v>332</v>
      </c>
      <c r="BI28">
        <v>805</v>
      </c>
      <c r="BJ28">
        <f t="shared" si="0"/>
        <v>450</v>
      </c>
      <c r="BK28">
        <v>23</v>
      </c>
      <c r="BL28" t="s">
        <v>82</v>
      </c>
      <c r="BM28">
        <v>383</v>
      </c>
      <c r="BN28">
        <v>23</v>
      </c>
      <c r="BO28" t="s">
        <v>7</v>
      </c>
      <c r="BP28">
        <v>406</v>
      </c>
      <c r="BQ28">
        <v>23</v>
      </c>
    </row>
    <row r="29" spans="1:69" x14ac:dyDescent="0.25">
      <c r="A29" t="s">
        <v>33</v>
      </c>
      <c r="B29" s="16" t="s">
        <v>79</v>
      </c>
      <c r="C29" t="s">
        <v>105</v>
      </c>
      <c r="D29" s="15">
        <v>8.5</v>
      </c>
      <c r="E29" s="97">
        <f>SUMIFS('Points - Player Total'!$AA$8:$AA$59,'Points - Player Total'!$A$8:$A$59,'Points - Teams W1'!$A29,'Teams - Window 1'!E$6:E$57,1)</f>
        <v>0</v>
      </c>
      <c r="F29" s="97">
        <f>SUMIFS('Points - Player Total'!$AA$8:$AA$59,'Points - Player Total'!$A$8:$A$59,'Points - Teams W1'!$A29,'Teams - Window 1'!F$6:F$57,1)</f>
        <v>0</v>
      </c>
      <c r="G29" s="97">
        <f>SUMIFS('Points - Player Total'!$AA$8:$AA$59,'Points - Player Total'!$A$8:$A$59,'Points - Teams W1'!$A29,'Teams - Window 1'!G$6:G$57,1)</f>
        <v>0</v>
      </c>
      <c r="H29" s="97">
        <f>SUMIFS('Points - Player Total'!$AA$8:$AA$59,'Points - Player Total'!$A$8:$A$59,'Points - Teams W1'!$A29,'Teams - Window 1'!H$6:H$57,1)</f>
        <v>0</v>
      </c>
      <c r="I29" s="97">
        <f>SUMIFS('Points - Player Total'!$AA$8:$AA$59,'Points - Player Total'!$A$8:$A$59,'Points - Teams W1'!$A29,'Teams - Window 1'!I$6:I$57,1)</f>
        <v>0</v>
      </c>
      <c r="J29" s="97">
        <f>SUMIFS('Points - Player Total'!$AA$8:$AA$59,'Points - Player Total'!$A$8:$A$59,'Points - Teams W1'!$A29,'Teams - Window 1'!J$6:J$57,1)</f>
        <v>385</v>
      </c>
      <c r="K29" s="97">
        <f>SUMIFS('Points - Player Total'!$AA$8:$AA$59,'Points - Player Total'!$A$8:$A$59,'Points - Teams W1'!$A29,'Teams - Window 1'!K$6:K$57,1)</f>
        <v>0</v>
      </c>
      <c r="L29" s="97">
        <f>SUMIFS('Points - Player Total'!$AA$8:$AA$59,'Points - Player Total'!$A$8:$A$59,'Points - Teams W1'!$A29,'Teams - Window 1'!L$6:L$57,1)</f>
        <v>0</v>
      </c>
      <c r="M29" s="97">
        <f>SUMIFS('Points - Player Total'!$AA$8:$AA$59,'Points - Player Total'!$A$8:$A$59,'Points - Teams W1'!$A29,'Teams - Window 1'!M$6:M$57,1)</f>
        <v>385</v>
      </c>
      <c r="N29" s="97">
        <f>SUMIFS('Points - Player Total'!$AA$8:$AA$59,'Points - Player Total'!$A$8:$A$59,'Points - Teams W1'!$A29,'Teams - Window 1'!N$6:N$57,1)</f>
        <v>0</v>
      </c>
      <c r="O29" s="97">
        <f>SUMIFS('Points - Player Total'!$AA$8:$AA$59,'Points - Player Total'!$A$8:$A$59,'Points - Teams W1'!$A29,'Teams - Window 1'!O$6:O$57,1)</f>
        <v>0</v>
      </c>
      <c r="P29" s="97">
        <f>SUMIFS('Points - Player Total'!$AA$8:$AA$59,'Points - Player Total'!$A$8:$A$59,'Points - Teams W1'!$A29,'Teams - Window 1'!P$6:P$57,1)</f>
        <v>0</v>
      </c>
      <c r="Q29" s="97">
        <f>SUMIFS('Points - Player Total'!$AA$8:$AA$59,'Points - Player Total'!$A$8:$A$59,'Points - Teams W1'!$A29,'Teams - Window 1'!Q$6:Q$57,1)</f>
        <v>385</v>
      </c>
      <c r="R29" s="97">
        <f>SUMIFS('Points - Player Total'!$AA$8:$AA$59,'Points - Player Total'!$A$8:$A$59,'Points - Teams W1'!$A29,'Teams - Window 1'!R$6:R$57,1)</f>
        <v>385</v>
      </c>
      <c r="S29" s="97">
        <f>SUMIFS('Points - Player Total'!$AA$8:$AA$59,'Points - Player Total'!$A$8:$A$59,'Points - Teams W1'!$A29,'Teams - Window 1'!S$6:S$57,1)</f>
        <v>0</v>
      </c>
      <c r="T29" s="97">
        <f>SUMIFS('Points - Player Total'!$AA$8:$AA$59,'Points - Player Total'!$A$8:$A$59,'Points - Teams W1'!$A29,'Teams - Window 1'!T$6:T$57,1)</f>
        <v>0</v>
      </c>
      <c r="U29" s="97">
        <f>SUMIFS('Points - Player Total'!$AA$8:$AA$59,'Points - Player Total'!$A$8:$A$59,'Points - Teams W1'!$A29,'Teams - Window 1'!U$6:U$57,1)</f>
        <v>385</v>
      </c>
      <c r="V29" s="97">
        <f>SUMIFS('Points - Player Total'!$AA$8:$AA$59,'Points - Player Total'!$A$8:$A$59,'Points - Teams W1'!$A29,'Teams - Window 1'!V$6:V$57,1)</f>
        <v>0</v>
      </c>
      <c r="W29" s="97">
        <f>SUMIFS('Points - Player Total'!$AA$8:$AA$59,'Points - Player Total'!$A$8:$A$59,'Points - Teams W1'!$A29,'Teams - Window 1'!W$6:W$57,1)</f>
        <v>0</v>
      </c>
      <c r="X29" s="97">
        <f>SUMIFS('Points - Player Total'!$AA$8:$AA$59,'Points - Player Total'!$A$8:$A$59,'Points - Teams W1'!$A29,'Teams - Window 1'!X$6:X$57,1)</f>
        <v>385</v>
      </c>
      <c r="Y29" s="97">
        <f>SUMIFS('Points - Player Total'!$AA$8:$AA$59,'Points - Player Total'!$A$8:$A$59,'Points - Teams W1'!$A29,'Teams - Window 1'!Y$6:Y$57,1)</f>
        <v>0</v>
      </c>
      <c r="Z29" s="97">
        <f>SUMIFS('Points - Player Total'!$AA$8:$AA$59,'Points - Player Total'!$A$8:$A$59,'Points - Teams W1'!$A29,'Teams - Window 1'!Z$6:Z$57,1)</f>
        <v>0</v>
      </c>
      <c r="AA29" s="97">
        <f>SUMIFS('Points - Player Total'!$AA$8:$AA$59,'Points - Player Total'!$A$8:$A$59,'Points - Teams W1'!$A29,'Teams - Window 1'!AA$6:AA$57,1)</f>
        <v>0</v>
      </c>
      <c r="AB29" s="97">
        <f>SUMIFS('Points - Player Total'!$AA$8:$AA$59,'Points - Player Total'!$A$8:$A$59,'Points - Teams W1'!$A29,'Teams - Window 1'!AB$6:AB$57,1)</f>
        <v>385</v>
      </c>
      <c r="AC29" s="97">
        <f>SUMIFS('Points - Player Total'!$AA$8:$AA$59,'Points - Player Total'!$A$8:$A$59,'Points - Teams W1'!$A29,'Teams - Window 1'!AC$6:AC$57,1)</f>
        <v>0</v>
      </c>
      <c r="AD29" s="97">
        <f>SUMIFS('Points - Player Total'!$AA$8:$AA$59,'Points - Player Total'!$A$8:$A$59,'Points - Teams W1'!$A29,'Teams - Window 1'!AD$6:AD$57,1)</f>
        <v>0</v>
      </c>
      <c r="AE29" s="97">
        <f>SUMIFS('Points - Player Total'!$AA$8:$AA$59,'Points - Player Total'!$A$8:$A$59,'Points - Teams W1'!$A29,'Teams - Window 1'!AE$6:AE$57,1)</f>
        <v>0</v>
      </c>
      <c r="AF29" s="97">
        <f>SUMIFS('Points - Player Total'!$AA$8:$AA$59,'Points - Player Total'!$A$8:$A$59,'Points - Teams W1'!$A29,'Teams - Window 1'!AF$6:AF$57,1)</f>
        <v>385</v>
      </c>
      <c r="AG29" s="97">
        <f>SUMIFS('Points - Player Total'!$AA$8:$AA$59,'Points - Player Total'!$A$8:$A$59,'Points - Teams W1'!$A29,'Teams - Window 1'!AG$6:AG$57,1)</f>
        <v>0</v>
      </c>
      <c r="AH29" s="97">
        <f>SUMIFS('Points - Player Total'!$AA$8:$AA$59,'Points - Player Total'!$A$8:$A$59,'Points - Teams W1'!$A29,'Teams - Window 1'!AH$6:AH$57,1)</f>
        <v>385</v>
      </c>
      <c r="AI29" s="97">
        <f>SUMIFS('Points - Player Total'!$AA$8:$AA$59,'Points - Player Total'!$A$8:$A$59,'Points - Teams W1'!$A29,'Teams - Window 1'!AI$6:AI$57,1)</f>
        <v>0</v>
      </c>
      <c r="AJ29" s="97">
        <f>SUMIFS('Points - Player Total'!$AA$8:$AA$59,'Points - Player Total'!$A$8:$A$59,'Points - Teams W1'!$A29,'Teams - Window 1'!AJ$6:AJ$57,1)</f>
        <v>0</v>
      </c>
      <c r="AK29" s="97">
        <f>SUMIFS('Points - Player Total'!$AA$8:$AA$59,'Points - Player Total'!$A$8:$A$59,'Points - Teams W1'!$A29,'Teams - Window 1'!AK$6:AK$57,1)</f>
        <v>0</v>
      </c>
      <c r="AL29" s="97">
        <f>SUMIFS('Points - Player Total'!$AA$8:$AA$59,'Points - Player Total'!$A$8:$A$59,'Points - Teams W1'!$A29,'Teams - Window 1'!AL$6:AL$57,1)</f>
        <v>385</v>
      </c>
      <c r="AM29" s="97">
        <f>SUMIFS('Points - Player Total'!$AA$8:$AA$59,'Points - Player Total'!$A$8:$A$59,'Points - Teams W1'!$A29,'Teams - Window 1'!AM$6:AM$57,1)</f>
        <v>0</v>
      </c>
      <c r="AN29" s="97">
        <f>SUMIFS('Points - Player Total'!$AA$8:$AA$59,'Points - Player Total'!$A$8:$A$59,'Points - Teams W1'!$A29,'Teams - Window 1'!AN$6:AN$57,1)</f>
        <v>0</v>
      </c>
      <c r="AO29" s="97">
        <f>SUMIFS('Points - Player Total'!$AA$8:$AA$59,'Points - Player Total'!$A$8:$A$59,'Points - Teams W1'!$A29,'Teams - Window 1'!AO$6:AO$57,1)</f>
        <v>0</v>
      </c>
      <c r="AP29" s="97">
        <f>SUMIFS('Points - Player Total'!$AA$8:$AA$59,'Points - Player Total'!$A$8:$A$59,'Points - Teams W1'!$A29,'Teams - Window 1'!AP$6:AP$57,1)</f>
        <v>0</v>
      </c>
      <c r="AQ29" s="97">
        <f>SUMIFS('Points - Player Total'!$AA$8:$AA$59,'Points - Player Total'!$A$8:$A$59,'Points - Teams W1'!$A29,'Teams - Window 1'!AQ$6:AQ$57,1)</f>
        <v>0</v>
      </c>
      <c r="AR29" s="97">
        <f>SUMIFS('Points - Player Total'!$AA$8:$AA$59,'Points - Player Total'!$A$8:$A$59,'Points - Teams W1'!$A29,'Teams - Window 1'!AR$6:AR$57,1)</f>
        <v>0</v>
      </c>
      <c r="AS29" s="97">
        <f>SUMIFS('Points - Player Total'!$AA$8:$AA$59,'Points - Player Total'!$A$8:$A$59,'Points - Teams W1'!$A29,'Teams - Window 1'!AS$6:AS$57,1)</f>
        <v>385</v>
      </c>
      <c r="AT29" s="97">
        <f>SUMIFS('Points - Player Total'!$AA$8:$AA$59,'Points - Player Total'!$A$8:$A$59,'Points - Teams W1'!$A29,'Teams - Window 1'!AT$6:AT$57,1)</f>
        <v>0</v>
      </c>
      <c r="AU29" s="97">
        <f>SUMIFS('Points - Player Total'!$AA$8:$AA$59,'Points - Player Total'!$A$8:$A$59,'Points - Teams W1'!$A29,'Teams - Window 1'!AU$6:AU$57,1)</f>
        <v>0</v>
      </c>
      <c r="AV29" s="97">
        <f>SUMIFS('Points - Player Total'!$AA$8:$AA$59,'Points - Player Total'!$A$8:$A$59,'Points - Teams W1'!$A29,'Teams - Window 1'!AV$6:AV$57,1)</f>
        <v>385</v>
      </c>
      <c r="AW29" s="97">
        <f>SUMIFS('Points - Player Total'!$AA$8:$AA$59,'Points - Player Total'!$A$8:$A$59,'Points - Teams W1'!$A29,'Teams - Window 1'!AW$6:AW$57,1)</f>
        <v>0</v>
      </c>
      <c r="AX29" s="97">
        <f>SUMIFS('Points - Player Total'!$AA$8:$AA$59,'Points - Player Total'!$A$8:$A$59,'Points - Teams W1'!$A29,'Teams - Window 1'!AX$6:AX$57,1)</f>
        <v>0</v>
      </c>
      <c r="AY29" s="97">
        <f>SUMIFS('Points - Player Total'!$AA$8:$AA$59,'Points - Player Total'!$A$8:$A$59,'Points - Teams W1'!$A29,'Teams - Window 1'!AY$6:AY$57,1)</f>
        <v>0</v>
      </c>
      <c r="AZ29" s="97">
        <f>SUMIFS('Points - Player Total'!$AA$8:$AA$59,'Points - Player Total'!$A$8:$A$59,'Points - Teams W1'!$A29,'Teams - Window 1'!AZ$6:AZ$57,1)</f>
        <v>0</v>
      </c>
      <c r="BA29" s="97">
        <f>SUMIFS('Points - Player Total'!$AA$8:$AA$59,'Points - Player Total'!$A$8:$A$59,'Points - Teams W1'!$A29,'Teams - Window 1'!BA$6:BA$57,1)</f>
        <v>0</v>
      </c>
      <c r="BB29" s="97">
        <f>SUMIFS('Points - Player Total'!$AA$8:$AA$59,'Points - Player Total'!$A$8:$A$59,'Points - Teams W1'!$A29,'Teams - Window 1'!BB$6:BB$57,1)</f>
        <v>0</v>
      </c>
      <c r="BC29" s="97">
        <f>SUMIFS('Points - Player Total'!$AA$8:$AA$59,'Points - Player Total'!$A$8:$A$59,'Points - Teams W1'!$A29,'Teams - Window 1'!BC$6:BC$57,1)</f>
        <v>0</v>
      </c>
      <c r="BD29" s="97">
        <f>SUMIFS('Points - Player Total'!$AA$8:$AA$59,'Points - Player Total'!$A$8:$A$59,'Points - Teams W1'!$A29,'Teams - Window 1'!BD$6:BD$57,1)</f>
        <v>0</v>
      </c>
      <c r="BE29" s="97">
        <f>SUMIFS('Points - Player Total'!$AA$8:$AA$59,'Points - Player Total'!$A$8:$A$59,'Points - Teams W1'!$A29,'Teams - Window 1'!BE$6:BE$57,1)</f>
        <v>0</v>
      </c>
      <c r="BF29" s="97"/>
      <c r="BG29" s="86">
        <v>24</v>
      </c>
      <c r="BH29" t="s">
        <v>14</v>
      </c>
      <c r="BI29">
        <v>796</v>
      </c>
      <c r="BJ29">
        <f t="shared" si="0"/>
        <v>459</v>
      </c>
      <c r="BK29">
        <v>24</v>
      </c>
      <c r="BL29" t="s">
        <v>14</v>
      </c>
      <c r="BM29">
        <v>382</v>
      </c>
      <c r="BN29">
        <v>24</v>
      </c>
      <c r="BO29" t="s">
        <v>255</v>
      </c>
      <c r="BP29">
        <v>406</v>
      </c>
      <c r="BQ29">
        <v>24</v>
      </c>
    </row>
    <row r="30" spans="1:69" x14ac:dyDescent="0.25">
      <c r="A30" t="s">
        <v>81</v>
      </c>
      <c r="B30" s="16" t="s">
        <v>78</v>
      </c>
      <c r="C30" t="s">
        <v>105</v>
      </c>
      <c r="D30" s="15">
        <v>7.5</v>
      </c>
      <c r="E30" s="97">
        <f>SUMIFS('Points - Player Total'!$AA$8:$AA$59,'Points - Player Total'!$A$8:$A$59,'Points - Teams W1'!$A30,'Teams - Window 1'!E$6:E$57,1)</f>
        <v>0</v>
      </c>
      <c r="F30" s="97">
        <f>SUMIFS('Points - Player Total'!$AA$8:$AA$59,'Points - Player Total'!$A$8:$A$59,'Points - Teams W1'!$A30,'Teams - Window 1'!F$6:F$57,1)</f>
        <v>161</v>
      </c>
      <c r="G30" s="97">
        <f>SUMIFS('Points - Player Total'!$AA$8:$AA$59,'Points - Player Total'!$A$8:$A$59,'Points - Teams W1'!$A30,'Teams - Window 1'!G$6:G$57,1)</f>
        <v>0</v>
      </c>
      <c r="H30" s="97">
        <f>SUMIFS('Points - Player Total'!$AA$8:$AA$59,'Points - Player Total'!$A$8:$A$59,'Points - Teams W1'!$A30,'Teams - Window 1'!H$6:H$57,1)</f>
        <v>0</v>
      </c>
      <c r="I30" s="97">
        <f>SUMIFS('Points - Player Total'!$AA$8:$AA$59,'Points - Player Total'!$A$8:$A$59,'Points - Teams W1'!$A30,'Teams - Window 1'!I$6:I$57,1)</f>
        <v>0</v>
      </c>
      <c r="J30" s="97">
        <f>SUMIFS('Points - Player Total'!$AA$8:$AA$59,'Points - Player Total'!$A$8:$A$59,'Points - Teams W1'!$A30,'Teams - Window 1'!J$6:J$57,1)</f>
        <v>0</v>
      </c>
      <c r="K30" s="97">
        <f>SUMIFS('Points - Player Total'!$AA$8:$AA$59,'Points - Player Total'!$A$8:$A$59,'Points - Teams W1'!$A30,'Teams - Window 1'!K$6:K$57,1)</f>
        <v>0</v>
      </c>
      <c r="L30" s="97">
        <f>SUMIFS('Points - Player Total'!$AA$8:$AA$59,'Points - Player Total'!$A$8:$A$59,'Points - Teams W1'!$A30,'Teams - Window 1'!L$6:L$57,1)</f>
        <v>0</v>
      </c>
      <c r="M30" s="97">
        <f>SUMIFS('Points - Player Total'!$AA$8:$AA$59,'Points - Player Total'!$A$8:$A$59,'Points - Teams W1'!$A30,'Teams - Window 1'!M$6:M$57,1)</f>
        <v>0</v>
      </c>
      <c r="N30" s="97">
        <f>SUMIFS('Points - Player Total'!$AA$8:$AA$59,'Points - Player Total'!$A$8:$A$59,'Points - Teams W1'!$A30,'Teams - Window 1'!N$6:N$57,1)</f>
        <v>0</v>
      </c>
      <c r="O30" s="97">
        <f>SUMIFS('Points - Player Total'!$AA$8:$AA$59,'Points - Player Total'!$A$8:$A$59,'Points - Teams W1'!$A30,'Teams - Window 1'!O$6:O$57,1)</f>
        <v>0</v>
      </c>
      <c r="P30" s="97">
        <f>SUMIFS('Points - Player Total'!$AA$8:$AA$59,'Points - Player Total'!$A$8:$A$59,'Points - Teams W1'!$A30,'Teams - Window 1'!P$6:P$57,1)</f>
        <v>161</v>
      </c>
      <c r="Q30" s="97">
        <f>SUMIFS('Points - Player Total'!$AA$8:$AA$59,'Points - Player Total'!$A$8:$A$59,'Points - Teams W1'!$A30,'Teams - Window 1'!Q$6:Q$57,1)</f>
        <v>0</v>
      </c>
      <c r="R30" s="97">
        <f>SUMIFS('Points - Player Total'!$AA$8:$AA$59,'Points - Player Total'!$A$8:$A$59,'Points - Teams W1'!$A30,'Teams - Window 1'!R$6:R$57,1)</f>
        <v>0</v>
      </c>
      <c r="S30" s="97">
        <f>SUMIFS('Points - Player Total'!$AA$8:$AA$59,'Points - Player Total'!$A$8:$A$59,'Points - Teams W1'!$A30,'Teams - Window 1'!S$6:S$57,1)</f>
        <v>0</v>
      </c>
      <c r="T30" s="97">
        <f>SUMIFS('Points - Player Total'!$AA$8:$AA$59,'Points - Player Total'!$A$8:$A$59,'Points - Teams W1'!$A30,'Teams - Window 1'!T$6:T$57,1)</f>
        <v>161</v>
      </c>
      <c r="U30" s="97">
        <f>SUMIFS('Points - Player Total'!$AA$8:$AA$59,'Points - Player Total'!$A$8:$A$59,'Points - Teams W1'!$A30,'Teams - Window 1'!U$6:U$57,1)</f>
        <v>0</v>
      </c>
      <c r="V30" s="97">
        <f>SUMIFS('Points - Player Total'!$AA$8:$AA$59,'Points - Player Total'!$A$8:$A$59,'Points - Teams W1'!$A30,'Teams - Window 1'!V$6:V$57,1)</f>
        <v>0</v>
      </c>
      <c r="W30" s="97">
        <f>SUMIFS('Points - Player Total'!$AA$8:$AA$59,'Points - Player Total'!$A$8:$A$59,'Points - Teams W1'!$A30,'Teams - Window 1'!W$6:W$57,1)</f>
        <v>0</v>
      </c>
      <c r="X30" s="97">
        <f>SUMIFS('Points - Player Total'!$AA$8:$AA$59,'Points - Player Total'!$A$8:$A$59,'Points - Teams W1'!$A30,'Teams - Window 1'!X$6:X$57,1)</f>
        <v>0</v>
      </c>
      <c r="Y30" s="97">
        <f>SUMIFS('Points - Player Total'!$AA$8:$AA$59,'Points - Player Total'!$A$8:$A$59,'Points - Teams W1'!$A30,'Teams - Window 1'!Y$6:Y$57,1)</f>
        <v>161</v>
      </c>
      <c r="Z30" s="97">
        <f>SUMIFS('Points - Player Total'!$AA$8:$AA$59,'Points - Player Total'!$A$8:$A$59,'Points - Teams W1'!$A30,'Teams - Window 1'!Z$6:Z$57,1)</f>
        <v>0</v>
      </c>
      <c r="AA30" s="97">
        <f>SUMIFS('Points - Player Total'!$AA$8:$AA$59,'Points - Player Total'!$A$8:$A$59,'Points - Teams W1'!$A30,'Teams - Window 1'!AA$6:AA$57,1)</f>
        <v>0</v>
      </c>
      <c r="AB30" s="97">
        <f>SUMIFS('Points - Player Total'!$AA$8:$AA$59,'Points - Player Total'!$A$8:$A$59,'Points - Teams W1'!$A30,'Teams - Window 1'!AB$6:AB$57,1)</f>
        <v>0</v>
      </c>
      <c r="AC30" s="97">
        <f>SUMIFS('Points - Player Total'!$AA$8:$AA$59,'Points - Player Total'!$A$8:$A$59,'Points - Teams W1'!$A30,'Teams - Window 1'!AC$6:AC$57,1)</f>
        <v>0</v>
      </c>
      <c r="AD30" s="97">
        <f>SUMIFS('Points - Player Total'!$AA$8:$AA$59,'Points - Player Total'!$A$8:$A$59,'Points - Teams W1'!$A30,'Teams - Window 1'!AD$6:AD$57,1)</f>
        <v>0</v>
      </c>
      <c r="AE30" s="97">
        <f>SUMIFS('Points - Player Total'!$AA$8:$AA$59,'Points - Player Total'!$A$8:$A$59,'Points - Teams W1'!$A30,'Teams - Window 1'!AE$6:AE$57,1)</f>
        <v>161</v>
      </c>
      <c r="AF30" s="97">
        <f>SUMIFS('Points - Player Total'!$AA$8:$AA$59,'Points - Player Total'!$A$8:$A$59,'Points - Teams W1'!$A30,'Teams - Window 1'!AF$6:AF$57,1)</f>
        <v>0</v>
      </c>
      <c r="AG30" s="97">
        <f>SUMIFS('Points - Player Total'!$AA$8:$AA$59,'Points - Player Total'!$A$8:$A$59,'Points - Teams W1'!$A30,'Teams - Window 1'!AG$6:AG$57,1)</f>
        <v>161</v>
      </c>
      <c r="AH30" s="97">
        <f>SUMIFS('Points - Player Total'!$AA$8:$AA$59,'Points - Player Total'!$A$8:$A$59,'Points - Teams W1'!$A30,'Teams - Window 1'!AH$6:AH$57,1)</f>
        <v>0</v>
      </c>
      <c r="AI30" s="97">
        <f>SUMIFS('Points - Player Total'!$AA$8:$AA$59,'Points - Player Total'!$A$8:$A$59,'Points - Teams W1'!$A30,'Teams - Window 1'!AI$6:AI$57,1)</f>
        <v>0</v>
      </c>
      <c r="AJ30" s="97">
        <f>SUMIFS('Points - Player Total'!$AA$8:$AA$59,'Points - Player Total'!$A$8:$A$59,'Points - Teams W1'!$A30,'Teams - Window 1'!AJ$6:AJ$57,1)</f>
        <v>161</v>
      </c>
      <c r="AK30" s="97">
        <f>SUMIFS('Points - Player Total'!$AA$8:$AA$59,'Points - Player Total'!$A$8:$A$59,'Points - Teams W1'!$A30,'Teams - Window 1'!AK$6:AK$57,1)</f>
        <v>161</v>
      </c>
      <c r="AL30" s="97">
        <f>SUMIFS('Points - Player Total'!$AA$8:$AA$59,'Points - Player Total'!$A$8:$A$59,'Points - Teams W1'!$A30,'Teams - Window 1'!AL$6:AL$57,1)</f>
        <v>0</v>
      </c>
      <c r="AM30" s="97">
        <f>SUMIFS('Points - Player Total'!$AA$8:$AA$59,'Points - Player Total'!$A$8:$A$59,'Points - Teams W1'!$A30,'Teams - Window 1'!AM$6:AM$57,1)</f>
        <v>161</v>
      </c>
      <c r="AN30" s="97">
        <f>SUMIFS('Points - Player Total'!$AA$8:$AA$59,'Points - Player Total'!$A$8:$A$59,'Points - Teams W1'!$A30,'Teams - Window 1'!AN$6:AN$57,1)</f>
        <v>161</v>
      </c>
      <c r="AO30" s="97">
        <f>SUMIFS('Points - Player Total'!$AA$8:$AA$59,'Points - Player Total'!$A$8:$A$59,'Points - Teams W1'!$A30,'Teams - Window 1'!AO$6:AO$57,1)</f>
        <v>161</v>
      </c>
      <c r="AP30" s="97">
        <f>SUMIFS('Points - Player Total'!$AA$8:$AA$59,'Points - Player Total'!$A$8:$A$59,'Points - Teams W1'!$A30,'Teams - Window 1'!AP$6:AP$57,1)</f>
        <v>0</v>
      </c>
      <c r="AQ30" s="97">
        <f>SUMIFS('Points - Player Total'!$AA$8:$AA$59,'Points - Player Total'!$A$8:$A$59,'Points - Teams W1'!$A30,'Teams - Window 1'!AQ$6:AQ$57,1)</f>
        <v>161</v>
      </c>
      <c r="AR30" s="97">
        <f>SUMIFS('Points - Player Total'!$AA$8:$AA$59,'Points - Player Total'!$A$8:$A$59,'Points - Teams W1'!$A30,'Teams - Window 1'!AR$6:AR$57,1)</f>
        <v>0</v>
      </c>
      <c r="AS30" s="97">
        <f>SUMIFS('Points - Player Total'!$AA$8:$AA$59,'Points - Player Total'!$A$8:$A$59,'Points - Teams W1'!$A30,'Teams - Window 1'!AS$6:AS$57,1)</f>
        <v>161</v>
      </c>
      <c r="AT30" s="97">
        <f>SUMIFS('Points - Player Total'!$AA$8:$AA$59,'Points - Player Total'!$A$8:$A$59,'Points - Teams W1'!$A30,'Teams - Window 1'!AT$6:AT$57,1)</f>
        <v>0</v>
      </c>
      <c r="AU30" s="97">
        <f>SUMIFS('Points - Player Total'!$AA$8:$AA$59,'Points - Player Total'!$A$8:$A$59,'Points - Teams W1'!$A30,'Teams - Window 1'!AU$6:AU$57,1)</f>
        <v>0</v>
      </c>
      <c r="AV30" s="97">
        <f>SUMIFS('Points - Player Total'!$AA$8:$AA$59,'Points - Player Total'!$A$8:$A$59,'Points - Teams W1'!$A30,'Teams - Window 1'!AV$6:AV$57,1)</f>
        <v>161</v>
      </c>
      <c r="AW30" s="97">
        <f>SUMIFS('Points - Player Total'!$AA$8:$AA$59,'Points - Player Total'!$A$8:$A$59,'Points - Teams W1'!$A30,'Teams - Window 1'!AW$6:AW$57,1)</f>
        <v>161</v>
      </c>
      <c r="AX30" s="97">
        <f>SUMIFS('Points - Player Total'!$AA$8:$AA$59,'Points - Player Total'!$A$8:$A$59,'Points - Teams W1'!$A30,'Teams - Window 1'!AX$6:AX$57,1)</f>
        <v>0</v>
      </c>
      <c r="AY30" s="97">
        <f>SUMIFS('Points - Player Total'!$AA$8:$AA$59,'Points - Player Total'!$A$8:$A$59,'Points - Teams W1'!$A30,'Teams - Window 1'!AY$6:AY$57,1)</f>
        <v>0</v>
      </c>
      <c r="AZ30" s="97">
        <f>SUMIFS('Points - Player Total'!$AA$8:$AA$59,'Points - Player Total'!$A$8:$A$59,'Points - Teams W1'!$A30,'Teams - Window 1'!AZ$6:AZ$57,1)</f>
        <v>161</v>
      </c>
      <c r="BA30" s="97">
        <f>SUMIFS('Points - Player Total'!$AA$8:$AA$59,'Points - Player Total'!$A$8:$A$59,'Points - Teams W1'!$A30,'Teams - Window 1'!BA$6:BA$57,1)</f>
        <v>0</v>
      </c>
      <c r="BB30" s="97">
        <f>SUMIFS('Points - Player Total'!$AA$8:$AA$59,'Points - Player Total'!$A$8:$A$59,'Points - Teams W1'!$A30,'Teams - Window 1'!BB$6:BB$57,1)</f>
        <v>161</v>
      </c>
      <c r="BC30" s="97">
        <f>SUMIFS('Points - Player Total'!$AA$8:$AA$59,'Points - Player Total'!$A$8:$A$59,'Points - Teams W1'!$A30,'Teams - Window 1'!BC$6:BC$57,1)</f>
        <v>161</v>
      </c>
      <c r="BD30" s="97">
        <f>SUMIFS('Points - Player Total'!$AA$8:$AA$59,'Points - Player Total'!$A$8:$A$59,'Points - Teams W1'!$A30,'Teams - Window 1'!BD$6:BD$57,1)</f>
        <v>0</v>
      </c>
      <c r="BE30" s="97">
        <f>SUMIFS('Points - Player Total'!$AA$8:$AA$59,'Points - Player Total'!$A$8:$A$59,'Points - Teams W1'!$A30,'Teams - Window 1'!BE$6:BE$57,1)</f>
        <v>0</v>
      </c>
      <c r="BF30" s="97"/>
      <c r="BG30" s="86">
        <v>25</v>
      </c>
      <c r="BH30" t="s">
        <v>250</v>
      </c>
      <c r="BI30">
        <v>793</v>
      </c>
      <c r="BJ30">
        <f t="shared" si="0"/>
        <v>462</v>
      </c>
      <c r="BK30">
        <v>25</v>
      </c>
      <c r="BL30" t="s">
        <v>331</v>
      </c>
      <c r="BM30">
        <v>380</v>
      </c>
      <c r="BN30">
        <v>25</v>
      </c>
      <c r="BO30" t="s">
        <v>81</v>
      </c>
      <c r="BP30">
        <v>404</v>
      </c>
      <c r="BQ30">
        <v>25</v>
      </c>
    </row>
    <row r="31" spans="1:69" x14ac:dyDescent="0.25">
      <c r="A31" t="s">
        <v>16</v>
      </c>
      <c r="B31" s="16" t="s">
        <v>80</v>
      </c>
      <c r="C31" t="s">
        <v>105</v>
      </c>
      <c r="D31" s="15">
        <v>7.5</v>
      </c>
      <c r="E31" s="97">
        <f>SUMIFS('Points - Player Total'!$AA$8:$AA$59,'Points - Player Total'!$A$8:$A$59,'Points - Teams W1'!$A31,'Teams - Window 1'!E$6:E$57,1)</f>
        <v>0</v>
      </c>
      <c r="F31" s="97">
        <f>SUMIFS('Points - Player Total'!$AA$8:$AA$59,'Points - Player Total'!$A$8:$A$59,'Points - Teams W1'!$A31,'Teams - Window 1'!F$6:F$57,1)</f>
        <v>0</v>
      </c>
      <c r="G31" s="97">
        <f>SUMIFS('Points - Player Total'!$AA$8:$AA$59,'Points - Player Total'!$A$8:$A$59,'Points - Teams W1'!$A31,'Teams - Window 1'!G$6:G$57,1)</f>
        <v>0</v>
      </c>
      <c r="H31" s="97">
        <f>SUMIFS('Points - Player Total'!$AA$8:$AA$59,'Points - Player Total'!$A$8:$A$59,'Points - Teams W1'!$A31,'Teams - Window 1'!H$6:H$57,1)</f>
        <v>0</v>
      </c>
      <c r="I31" s="97">
        <f>SUMIFS('Points - Player Total'!$AA$8:$AA$59,'Points - Player Total'!$A$8:$A$59,'Points - Teams W1'!$A31,'Teams - Window 1'!I$6:I$57,1)</f>
        <v>328</v>
      </c>
      <c r="J31" s="97">
        <f>SUMIFS('Points - Player Total'!$AA$8:$AA$59,'Points - Player Total'!$A$8:$A$59,'Points - Teams W1'!$A31,'Teams - Window 1'!J$6:J$57,1)</f>
        <v>0</v>
      </c>
      <c r="K31" s="97">
        <f>SUMIFS('Points - Player Total'!$AA$8:$AA$59,'Points - Player Total'!$A$8:$A$59,'Points - Teams W1'!$A31,'Teams - Window 1'!K$6:K$57,1)</f>
        <v>328</v>
      </c>
      <c r="L31" s="97">
        <f>SUMIFS('Points - Player Total'!$AA$8:$AA$59,'Points - Player Total'!$A$8:$A$59,'Points - Teams W1'!$A31,'Teams - Window 1'!L$6:L$57,1)</f>
        <v>328</v>
      </c>
      <c r="M31" s="97">
        <f>SUMIFS('Points - Player Total'!$AA$8:$AA$59,'Points - Player Total'!$A$8:$A$59,'Points - Teams W1'!$A31,'Teams - Window 1'!M$6:M$57,1)</f>
        <v>328</v>
      </c>
      <c r="N31" s="97">
        <f>SUMIFS('Points - Player Total'!$AA$8:$AA$59,'Points - Player Total'!$A$8:$A$59,'Points - Teams W1'!$A31,'Teams - Window 1'!N$6:N$57,1)</f>
        <v>328</v>
      </c>
      <c r="O31" s="97">
        <f>SUMIFS('Points - Player Total'!$AA$8:$AA$59,'Points - Player Total'!$A$8:$A$59,'Points - Teams W1'!$A31,'Teams - Window 1'!O$6:O$57,1)</f>
        <v>0</v>
      </c>
      <c r="P31" s="97">
        <f>SUMIFS('Points - Player Total'!$AA$8:$AA$59,'Points - Player Total'!$A$8:$A$59,'Points - Teams W1'!$A31,'Teams - Window 1'!P$6:P$57,1)</f>
        <v>0</v>
      </c>
      <c r="Q31" s="97">
        <f>SUMIFS('Points - Player Total'!$AA$8:$AA$59,'Points - Player Total'!$A$8:$A$59,'Points - Teams W1'!$A31,'Teams - Window 1'!Q$6:Q$57,1)</f>
        <v>0</v>
      </c>
      <c r="R31" s="97">
        <f>SUMIFS('Points - Player Total'!$AA$8:$AA$59,'Points - Player Total'!$A$8:$A$59,'Points - Teams W1'!$A31,'Teams - Window 1'!R$6:R$57,1)</f>
        <v>328</v>
      </c>
      <c r="S31" s="97">
        <f>SUMIFS('Points - Player Total'!$AA$8:$AA$59,'Points - Player Total'!$A$8:$A$59,'Points - Teams W1'!$A31,'Teams - Window 1'!S$6:S$57,1)</f>
        <v>0</v>
      </c>
      <c r="T31" s="97">
        <f>SUMIFS('Points - Player Total'!$AA$8:$AA$59,'Points - Player Total'!$A$8:$A$59,'Points - Teams W1'!$A31,'Teams - Window 1'!T$6:T$57,1)</f>
        <v>0</v>
      </c>
      <c r="U31" s="97">
        <f>SUMIFS('Points - Player Total'!$AA$8:$AA$59,'Points - Player Total'!$A$8:$A$59,'Points - Teams W1'!$A31,'Teams - Window 1'!U$6:U$57,1)</f>
        <v>0</v>
      </c>
      <c r="V31" s="97">
        <f>SUMIFS('Points - Player Total'!$AA$8:$AA$59,'Points - Player Total'!$A$8:$A$59,'Points - Teams W1'!$A31,'Teams - Window 1'!V$6:V$57,1)</f>
        <v>0</v>
      </c>
      <c r="W31" s="97">
        <f>SUMIFS('Points - Player Total'!$AA$8:$AA$59,'Points - Player Total'!$A$8:$A$59,'Points - Teams W1'!$A31,'Teams - Window 1'!W$6:W$57,1)</f>
        <v>328</v>
      </c>
      <c r="X31" s="97">
        <f>SUMIFS('Points - Player Total'!$AA$8:$AA$59,'Points - Player Total'!$A$8:$A$59,'Points - Teams W1'!$A31,'Teams - Window 1'!X$6:X$57,1)</f>
        <v>0</v>
      </c>
      <c r="Y31" s="97">
        <f>SUMIFS('Points - Player Total'!$AA$8:$AA$59,'Points - Player Total'!$A$8:$A$59,'Points - Teams W1'!$A31,'Teams - Window 1'!Y$6:Y$57,1)</f>
        <v>0</v>
      </c>
      <c r="Z31" s="97">
        <f>SUMIFS('Points - Player Total'!$AA$8:$AA$59,'Points - Player Total'!$A$8:$A$59,'Points - Teams W1'!$A31,'Teams - Window 1'!Z$6:Z$57,1)</f>
        <v>0</v>
      </c>
      <c r="AA31" s="97">
        <f>SUMIFS('Points - Player Total'!$AA$8:$AA$59,'Points - Player Total'!$A$8:$A$59,'Points - Teams W1'!$A31,'Teams - Window 1'!AA$6:AA$57,1)</f>
        <v>328</v>
      </c>
      <c r="AB31" s="97">
        <f>SUMIFS('Points - Player Total'!$AA$8:$AA$59,'Points - Player Total'!$A$8:$A$59,'Points - Teams W1'!$A31,'Teams - Window 1'!AB$6:AB$57,1)</f>
        <v>328</v>
      </c>
      <c r="AC31" s="97">
        <f>SUMIFS('Points - Player Total'!$AA$8:$AA$59,'Points - Player Total'!$A$8:$A$59,'Points - Teams W1'!$A31,'Teams - Window 1'!AC$6:AC$57,1)</f>
        <v>0</v>
      </c>
      <c r="AD31" s="97">
        <f>SUMIFS('Points - Player Total'!$AA$8:$AA$59,'Points - Player Total'!$A$8:$A$59,'Points - Teams W1'!$A31,'Teams - Window 1'!AD$6:AD$57,1)</f>
        <v>0</v>
      </c>
      <c r="AE31" s="97">
        <f>SUMIFS('Points - Player Total'!$AA$8:$AA$59,'Points - Player Total'!$A$8:$A$59,'Points - Teams W1'!$A31,'Teams - Window 1'!AE$6:AE$57,1)</f>
        <v>328</v>
      </c>
      <c r="AF31" s="97">
        <f>SUMIFS('Points - Player Total'!$AA$8:$AA$59,'Points - Player Total'!$A$8:$A$59,'Points - Teams W1'!$A31,'Teams - Window 1'!AF$6:AF$57,1)</f>
        <v>328</v>
      </c>
      <c r="AG31" s="97">
        <f>SUMIFS('Points - Player Total'!$AA$8:$AA$59,'Points - Player Total'!$A$8:$A$59,'Points - Teams W1'!$A31,'Teams - Window 1'!AG$6:AG$57,1)</f>
        <v>0</v>
      </c>
      <c r="AH31" s="97">
        <f>SUMIFS('Points - Player Total'!$AA$8:$AA$59,'Points - Player Total'!$A$8:$A$59,'Points - Teams W1'!$A31,'Teams - Window 1'!AH$6:AH$57,1)</f>
        <v>0</v>
      </c>
      <c r="AI31" s="97">
        <f>SUMIFS('Points - Player Total'!$AA$8:$AA$59,'Points - Player Total'!$A$8:$A$59,'Points - Teams W1'!$A31,'Teams - Window 1'!AI$6:AI$57,1)</f>
        <v>0</v>
      </c>
      <c r="AJ31" s="97">
        <f>SUMIFS('Points - Player Total'!$AA$8:$AA$59,'Points - Player Total'!$A$8:$A$59,'Points - Teams W1'!$A31,'Teams - Window 1'!AJ$6:AJ$57,1)</f>
        <v>0</v>
      </c>
      <c r="AK31" s="97">
        <f>SUMIFS('Points - Player Total'!$AA$8:$AA$59,'Points - Player Total'!$A$8:$A$59,'Points - Teams W1'!$A31,'Teams - Window 1'!AK$6:AK$57,1)</f>
        <v>0</v>
      </c>
      <c r="AL31" s="97">
        <f>SUMIFS('Points - Player Total'!$AA$8:$AA$59,'Points - Player Total'!$A$8:$A$59,'Points - Teams W1'!$A31,'Teams - Window 1'!AL$6:AL$57,1)</f>
        <v>328</v>
      </c>
      <c r="AM31" s="97">
        <f>SUMIFS('Points - Player Total'!$AA$8:$AA$59,'Points - Player Total'!$A$8:$A$59,'Points - Teams W1'!$A31,'Teams - Window 1'!AM$6:AM$57,1)</f>
        <v>0</v>
      </c>
      <c r="AN31" s="97">
        <f>SUMIFS('Points - Player Total'!$AA$8:$AA$59,'Points - Player Total'!$A$8:$A$59,'Points - Teams W1'!$A31,'Teams - Window 1'!AN$6:AN$57,1)</f>
        <v>0</v>
      </c>
      <c r="AO31" s="97">
        <f>SUMIFS('Points - Player Total'!$AA$8:$AA$59,'Points - Player Total'!$A$8:$A$59,'Points - Teams W1'!$A31,'Teams - Window 1'!AO$6:AO$57,1)</f>
        <v>0</v>
      </c>
      <c r="AP31" s="97">
        <f>SUMIFS('Points - Player Total'!$AA$8:$AA$59,'Points - Player Total'!$A$8:$A$59,'Points - Teams W1'!$A31,'Teams - Window 1'!AP$6:AP$57,1)</f>
        <v>0</v>
      </c>
      <c r="AQ31" s="97">
        <f>SUMIFS('Points - Player Total'!$AA$8:$AA$59,'Points - Player Total'!$A$8:$A$59,'Points - Teams W1'!$A31,'Teams - Window 1'!AQ$6:AQ$57,1)</f>
        <v>328</v>
      </c>
      <c r="AR31" s="97">
        <f>SUMIFS('Points - Player Total'!$AA$8:$AA$59,'Points - Player Total'!$A$8:$A$59,'Points - Teams W1'!$A31,'Teams - Window 1'!AR$6:AR$57,1)</f>
        <v>0</v>
      </c>
      <c r="AS31" s="97">
        <f>SUMIFS('Points - Player Total'!$AA$8:$AA$59,'Points - Player Total'!$A$8:$A$59,'Points - Teams W1'!$A31,'Teams - Window 1'!AS$6:AS$57,1)</f>
        <v>0</v>
      </c>
      <c r="AT31" s="97">
        <f>SUMIFS('Points - Player Total'!$AA$8:$AA$59,'Points - Player Total'!$A$8:$A$59,'Points - Teams W1'!$A31,'Teams - Window 1'!AT$6:AT$57,1)</f>
        <v>328</v>
      </c>
      <c r="AU31" s="97">
        <f>SUMIFS('Points - Player Total'!$AA$8:$AA$59,'Points - Player Total'!$A$8:$A$59,'Points - Teams W1'!$A31,'Teams - Window 1'!AU$6:AU$57,1)</f>
        <v>0</v>
      </c>
      <c r="AV31" s="97">
        <f>SUMIFS('Points - Player Total'!$AA$8:$AA$59,'Points - Player Total'!$A$8:$A$59,'Points - Teams W1'!$A31,'Teams - Window 1'!AV$6:AV$57,1)</f>
        <v>0</v>
      </c>
      <c r="AW31" s="97">
        <f>SUMIFS('Points - Player Total'!$AA$8:$AA$59,'Points - Player Total'!$A$8:$A$59,'Points - Teams W1'!$A31,'Teams - Window 1'!AW$6:AW$57,1)</f>
        <v>0</v>
      </c>
      <c r="AX31" s="97">
        <f>SUMIFS('Points - Player Total'!$AA$8:$AA$59,'Points - Player Total'!$A$8:$A$59,'Points - Teams W1'!$A31,'Teams - Window 1'!AX$6:AX$57,1)</f>
        <v>328</v>
      </c>
      <c r="AY31" s="97">
        <f>SUMIFS('Points - Player Total'!$AA$8:$AA$59,'Points - Player Total'!$A$8:$A$59,'Points - Teams W1'!$A31,'Teams - Window 1'!AY$6:AY$57,1)</f>
        <v>328</v>
      </c>
      <c r="AZ31" s="97">
        <f>SUMIFS('Points - Player Total'!$AA$8:$AA$59,'Points - Player Total'!$A$8:$A$59,'Points - Teams W1'!$A31,'Teams - Window 1'!AZ$6:AZ$57,1)</f>
        <v>0</v>
      </c>
      <c r="BA31" s="97">
        <f>SUMIFS('Points - Player Total'!$AA$8:$AA$59,'Points - Player Total'!$A$8:$A$59,'Points - Teams W1'!$A31,'Teams - Window 1'!BA$6:BA$57,1)</f>
        <v>0</v>
      </c>
      <c r="BB31" s="97">
        <f>SUMIFS('Points - Player Total'!$AA$8:$AA$59,'Points - Player Total'!$A$8:$A$59,'Points - Teams W1'!$A31,'Teams - Window 1'!BB$6:BB$57,1)</f>
        <v>0</v>
      </c>
      <c r="BC31" s="97">
        <f>SUMIFS('Points - Player Total'!$AA$8:$AA$59,'Points - Player Total'!$A$8:$A$59,'Points - Teams W1'!$A31,'Teams - Window 1'!BC$6:BC$57,1)</f>
        <v>328</v>
      </c>
      <c r="BD31" s="97">
        <f>SUMIFS('Points - Player Total'!$AA$8:$AA$59,'Points - Player Total'!$A$8:$A$59,'Points - Teams W1'!$A31,'Teams - Window 1'!BD$6:BD$57,1)</f>
        <v>0</v>
      </c>
      <c r="BE31" s="97">
        <f>SUMIFS('Points - Player Total'!$AA$8:$AA$59,'Points - Player Total'!$A$8:$A$59,'Points - Teams W1'!$A31,'Teams - Window 1'!BE$6:BE$57,1)</f>
        <v>0</v>
      </c>
      <c r="BF31" s="97"/>
      <c r="BG31" s="86">
        <v>26</v>
      </c>
      <c r="BH31" t="s">
        <v>331</v>
      </c>
      <c r="BI31">
        <v>790</v>
      </c>
      <c r="BJ31">
        <f t="shared" si="0"/>
        <v>465</v>
      </c>
      <c r="BK31">
        <v>26</v>
      </c>
      <c r="BL31" t="s">
        <v>36</v>
      </c>
      <c r="BM31">
        <v>377</v>
      </c>
      <c r="BN31">
        <v>26</v>
      </c>
      <c r="BO31" t="s">
        <v>10</v>
      </c>
      <c r="BP31">
        <v>400</v>
      </c>
      <c r="BQ31">
        <v>26</v>
      </c>
    </row>
    <row r="32" spans="1:69" x14ac:dyDescent="0.25">
      <c r="A32" t="s">
        <v>23</v>
      </c>
      <c r="B32" s="16" t="s">
        <v>78</v>
      </c>
      <c r="C32" t="s">
        <v>105</v>
      </c>
      <c r="D32" s="15">
        <v>7</v>
      </c>
      <c r="E32" s="97">
        <f>SUMIFS('Points - Player Total'!$AA$8:$AA$59,'Points - Player Total'!$A$8:$A$59,'Points - Teams W1'!$A32,'Teams - Window 1'!E$6:E$57,1)</f>
        <v>0</v>
      </c>
      <c r="F32" s="97">
        <f>SUMIFS('Points - Player Total'!$AA$8:$AA$59,'Points - Player Total'!$A$8:$A$59,'Points - Teams W1'!$A32,'Teams - Window 1'!F$6:F$57,1)</f>
        <v>0</v>
      </c>
      <c r="G32" s="97">
        <f>SUMIFS('Points - Player Total'!$AA$8:$AA$59,'Points - Player Total'!$A$8:$A$59,'Points - Teams W1'!$A32,'Teams - Window 1'!G$6:G$57,1)</f>
        <v>0</v>
      </c>
      <c r="H32" s="97">
        <f>SUMIFS('Points - Player Total'!$AA$8:$AA$59,'Points - Player Total'!$A$8:$A$59,'Points - Teams W1'!$A32,'Teams - Window 1'!H$6:H$57,1)</f>
        <v>184</v>
      </c>
      <c r="I32" s="97">
        <f>SUMIFS('Points - Player Total'!$AA$8:$AA$59,'Points - Player Total'!$A$8:$A$59,'Points - Teams W1'!$A32,'Teams - Window 1'!I$6:I$57,1)</f>
        <v>0</v>
      </c>
      <c r="J32" s="97">
        <f>SUMIFS('Points - Player Total'!$AA$8:$AA$59,'Points - Player Total'!$A$8:$A$59,'Points - Teams W1'!$A32,'Teams - Window 1'!J$6:J$57,1)</f>
        <v>0</v>
      </c>
      <c r="K32" s="97">
        <f>SUMIFS('Points - Player Total'!$AA$8:$AA$59,'Points - Player Total'!$A$8:$A$59,'Points - Teams W1'!$A32,'Teams - Window 1'!K$6:K$57,1)</f>
        <v>184</v>
      </c>
      <c r="L32" s="97">
        <f>SUMIFS('Points - Player Total'!$AA$8:$AA$59,'Points - Player Total'!$A$8:$A$59,'Points - Teams W1'!$A32,'Teams - Window 1'!L$6:L$57,1)</f>
        <v>0</v>
      </c>
      <c r="M32" s="97">
        <f>SUMIFS('Points - Player Total'!$AA$8:$AA$59,'Points - Player Total'!$A$8:$A$59,'Points - Teams W1'!$A32,'Teams - Window 1'!M$6:M$57,1)</f>
        <v>184</v>
      </c>
      <c r="N32" s="97">
        <f>SUMIFS('Points - Player Total'!$AA$8:$AA$59,'Points - Player Total'!$A$8:$A$59,'Points - Teams W1'!$A32,'Teams - Window 1'!N$6:N$57,1)</f>
        <v>184</v>
      </c>
      <c r="O32" s="97">
        <f>SUMIFS('Points - Player Total'!$AA$8:$AA$59,'Points - Player Total'!$A$8:$A$59,'Points - Teams W1'!$A32,'Teams - Window 1'!O$6:O$57,1)</f>
        <v>184</v>
      </c>
      <c r="P32" s="97">
        <f>SUMIFS('Points - Player Total'!$AA$8:$AA$59,'Points - Player Total'!$A$8:$A$59,'Points - Teams W1'!$A32,'Teams - Window 1'!P$6:P$57,1)</f>
        <v>0</v>
      </c>
      <c r="Q32" s="97">
        <f>SUMIFS('Points - Player Total'!$AA$8:$AA$59,'Points - Player Total'!$A$8:$A$59,'Points - Teams W1'!$A32,'Teams - Window 1'!Q$6:Q$57,1)</f>
        <v>0</v>
      </c>
      <c r="R32" s="97">
        <f>SUMIFS('Points - Player Total'!$AA$8:$AA$59,'Points - Player Total'!$A$8:$A$59,'Points - Teams W1'!$A32,'Teams - Window 1'!R$6:R$57,1)</f>
        <v>184</v>
      </c>
      <c r="S32" s="97">
        <f>SUMIFS('Points - Player Total'!$AA$8:$AA$59,'Points - Player Total'!$A$8:$A$59,'Points - Teams W1'!$A32,'Teams - Window 1'!S$6:S$57,1)</f>
        <v>0</v>
      </c>
      <c r="T32" s="97">
        <f>SUMIFS('Points - Player Total'!$AA$8:$AA$59,'Points - Player Total'!$A$8:$A$59,'Points - Teams W1'!$A32,'Teams - Window 1'!T$6:T$57,1)</f>
        <v>0</v>
      </c>
      <c r="U32" s="97">
        <f>SUMIFS('Points - Player Total'!$AA$8:$AA$59,'Points - Player Total'!$A$8:$A$59,'Points - Teams W1'!$A32,'Teams - Window 1'!U$6:U$57,1)</f>
        <v>0</v>
      </c>
      <c r="V32" s="97">
        <f>SUMIFS('Points - Player Total'!$AA$8:$AA$59,'Points - Player Total'!$A$8:$A$59,'Points - Teams W1'!$A32,'Teams - Window 1'!V$6:V$57,1)</f>
        <v>0</v>
      </c>
      <c r="W32" s="97">
        <f>SUMIFS('Points - Player Total'!$AA$8:$AA$59,'Points - Player Total'!$A$8:$A$59,'Points - Teams W1'!$A32,'Teams - Window 1'!W$6:W$57,1)</f>
        <v>0</v>
      </c>
      <c r="X32" s="97">
        <f>SUMIFS('Points - Player Total'!$AA$8:$AA$59,'Points - Player Total'!$A$8:$A$59,'Points - Teams W1'!$A32,'Teams - Window 1'!X$6:X$57,1)</f>
        <v>0</v>
      </c>
      <c r="Y32" s="97">
        <f>SUMIFS('Points - Player Total'!$AA$8:$AA$59,'Points - Player Total'!$A$8:$A$59,'Points - Teams W1'!$A32,'Teams - Window 1'!Y$6:Y$57,1)</f>
        <v>184</v>
      </c>
      <c r="Z32" s="97">
        <f>SUMIFS('Points - Player Total'!$AA$8:$AA$59,'Points - Player Total'!$A$8:$A$59,'Points - Teams W1'!$A32,'Teams - Window 1'!Z$6:Z$57,1)</f>
        <v>0</v>
      </c>
      <c r="AA32" s="97">
        <f>SUMIFS('Points - Player Total'!$AA$8:$AA$59,'Points - Player Total'!$A$8:$A$59,'Points - Teams W1'!$A32,'Teams - Window 1'!AA$6:AA$57,1)</f>
        <v>0</v>
      </c>
      <c r="AB32" s="97">
        <f>SUMIFS('Points - Player Total'!$AA$8:$AA$59,'Points - Player Total'!$A$8:$A$59,'Points - Teams W1'!$A32,'Teams - Window 1'!AB$6:AB$57,1)</f>
        <v>0</v>
      </c>
      <c r="AC32" s="97">
        <f>SUMIFS('Points - Player Total'!$AA$8:$AA$59,'Points - Player Total'!$A$8:$A$59,'Points - Teams W1'!$A32,'Teams - Window 1'!AC$6:AC$57,1)</f>
        <v>0</v>
      </c>
      <c r="AD32" s="97">
        <f>SUMIFS('Points - Player Total'!$AA$8:$AA$59,'Points - Player Total'!$A$8:$A$59,'Points - Teams W1'!$A32,'Teams - Window 1'!AD$6:AD$57,1)</f>
        <v>0</v>
      </c>
      <c r="AE32" s="97">
        <f>SUMIFS('Points - Player Total'!$AA$8:$AA$59,'Points - Player Total'!$A$8:$A$59,'Points - Teams W1'!$A32,'Teams - Window 1'!AE$6:AE$57,1)</f>
        <v>184</v>
      </c>
      <c r="AF32" s="97">
        <f>SUMIFS('Points - Player Total'!$AA$8:$AA$59,'Points - Player Total'!$A$8:$A$59,'Points - Teams W1'!$A32,'Teams - Window 1'!AF$6:AF$57,1)</f>
        <v>0</v>
      </c>
      <c r="AG32" s="97">
        <f>SUMIFS('Points - Player Total'!$AA$8:$AA$59,'Points - Player Total'!$A$8:$A$59,'Points - Teams W1'!$A32,'Teams - Window 1'!AG$6:AG$57,1)</f>
        <v>0</v>
      </c>
      <c r="AH32" s="97">
        <f>SUMIFS('Points - Player Total'!$AA$8:$AA$59,'Points - Player Total'!$A$8:$A$59,'Points - Teams W1'!$A32,'Teams - Window 1'!AH$6:AH$57,1)</f>
        <v>0</v>
      </c>
      <c r="AI32" s="97">
        <f>SUMIFS('Points - Player Total'!$AA$8:$AA$59,'Points - Player Total'!$A$8:$A$59,'Points - Teams W1'!$A32,'Teams - Window 1'!AI$6:AI$57,1)</f>
        <v>0</v>
      </c>
      <c r="AJ32" s="97">
        <f>SUMIFS('Points - Player Total'!$AA$8:$AA$59,'Points - Player Total'!$A$8:$A$59,'Points - Teams W1'!$A32,'Teams - Window 1'!AJ$6:AJ$57,1)</f>
        <v>0</v>
      </c>
      <c r="AK32" s="97">
        <f>SUMIFS('Points - Player Total'!$AA$8:$AA$59,'Points - Player Total'!$A$8:$A$59,'Points - Teams W1'!$A32,'Teams - Window 1'!AK$6:AK$57,1)</f>
        <v>184</v>
      </c>
      <c r="AL32" s="97">
        <f>SUMIFS('Points - Player Total'!$AA$8:$AA$59,'Points - Player Total'!$A$8:$A$59,'Points - Teams W1'!$A32,'Teams - Window 1'!AL$6:AL$57,1)</f>
        <v>0</v>
      </c>
      <c r="AM32" s="97">
        <f>SUMIFS('Points - Player Total'!$AA$8:$AA$59,'Points - Player Total'!$A$8:$A$59,'Points - Teams W1'!$A32,'Teams - Window 1'!AM$6:AM$57,1)</f>
        <v>0</v>
      </c>
      <c r="AN32" s="97">
        <f>SUMIFS('Points - Player Total'!$AA$8:$AA$59,'Points - Player Total'!$A$8:$A$59,'Points - Teams W1'!$A32,'Teams - Window 1'!AN$6:AN$57,1)</f>
        <v>0</v>
      </c>
      <c r="AO32" s="97">
        <f>SUMIFS('Points - Player Total'!$AA$8:$AA$59,'Points - Player Total'!$A$8:$A$59,'Points - Teams W1'!$A32,'Teams - Window 1'!AO$6:AO$57,1)</f>
        <v>0</v>
      </c>
      <c r="AP32" s="97">
        <f>SUMIFS('Points - Player Total'!$AA$8:$AA$59,'Points - Player Total'!$A$8:$A$59,'Points - Teams W1'!$A32,'Teams - Window 1'!AP$6:AP$57,1)</f>
        <v>0</v>
      </c>
      <c r="AQ32" s="97">
        <f>SUMIFS('Points - Player Total'!$AA$8:$AA$59,'Points - Player Total'!$A$8:$A$59,'Points - Teams W1'!$A32,'Teams - Window 1'!AQ$6:AQ$57,1)</f>
        <v>0</v>
      </c>
      <c r="AR32" s="97">
        <f>SUMIFS('Points - Player Total'!$AA$8:$AA$59,'Points - Player Total'!$A$8:$A$59,'Points - Teams W1'!$A32,'Teams - Window 1'!AR$6:AR$57,1)</f>
        <v>184</v>
      </c>
      <c r="AS32" s="97">
        <f>SUMIFS('Points - Player Total'!$AA$8:$AA$59,'Points - Player Total'!$A$8:$A$59,'Points - Teams W1'!$A32,'Teams - Window 1'!AS$6:AS$57,1)</f>
        <v>0</v>
      </c>
      <c r="AT32" s="97">
        <f>SUMIFS('Points - Player Total'!$AA$8:$AA$59,'Points - Player Total'!$A$8:$A$59,'Points - Teams W1'!$A32,'Teams - Window 1'!AT$6:AT$57,1)</f>
        <v>0</v>
      </c>
      <c r="AU32" s="97">
        <f>SUMIFS('Points - Player Total'!$AA$8:$AA$59,'Points - Player Total'!$A$8:$A$59,'Points - Teams W1'!$A32,'Teams - Window 1'!AU$6:AU$57,1)</f>
        <v>0</v>
      </c>
      <c r="AV32" s="97">
        <f>SUMIFS('Points - Player Total'!$AA$8:$AA$59,'Points - Player Total'!$A$8:$A$59,'Points - Teams W1'!$A32,'Teams - Window 1'!AV$6:AV$57,1)</f>
        <v>0</v>
      </c>
      <c r="AW32" s="97">
        <f>SUMIFS('Points - Player Total'!$AA$8:$AA$59,'Points - Player Total'!$A$8:$A$59,'Points - Teams W1'!$A32,'Teams - Window 1'!AW$6:AW$57,1)</f>
        <v>184</v>
      </c>
      <c r="AX32" s="97">
        <f>SUMIFS('Points - Player Total'!$AA$8:$AA$59,'Points - Player Total'!$A$8:$A$59,'Points - Teams W1'!$A32,'Teams - Window 1'!AX$6:AX$57,1)</f>
        <v>184</v>
      </c>
      <c r="AY32" s="97">
        <f>SUMIFS('Points - Player Total'!$AA$8:$AA$59,'Points - Player Total'!$A$8:$A$59,'Points - Teams W1'!$A32,'Teams - Window 1'!AY$6:AY$57,1)</f>
        <v>0</v>
      </c>
      <c r="AZ32" s="97">
        <f>SUMIFS('Points - Player Total'!$AA$8:$AA$59,'Points - Player Total'!$A$8:$A$59,'Points - Teams W1'!$A32,'Teams - Window 1'!AZ$6:AZ$57,1)</f>
        <v>0</v>
      </c>
      <c r="BA32" s="97">
        <f>SUMIFS('Points - Player Total'!$AA$8:$AA$59,'Points - Player Total'!$A$8:$A$59,'Points - Teams W1'!$A32,'Teams - Window 1'!BA$6:BA$57,1)</f>
        <v>184</v>
      </c>
      <c r="BB32" s="97">
        <f>SUMIFS('Points - Player Total'!$AA$8:$AA$59,'Points - Player Total'!$A$8:$A$59,'Points - Teams W1'!$A32,'Teams - Window 1'!BB$6:BB$57,1)</f>
        <v>184</v>
      </c>
      <c r="BC32" s="97">
        <f>SUMIFS('Points - Player Total'!$AA$8:$AA$59,'Points - Player Total'!$A$8:$A$59,'Points - Teams W1'!$A32,'Teams - Window 1'!BC$6:BC$57,1)</f>
        <v>0</v>
      </c>
      <c r="BD32" s="97">
        <f>SUMIFS('Points - Player Total'!$AA$8:$AA$59,'Points - Player Total'!$A$8:$A$59,'Points - Teams W1'!$A32,'Teams - Window 1'!BD$6:BD$57,1)</f>
        <v>0</v>
      </c>
      <c r="BE32" s="97">
        <f>SUMIFS('Points - Player Total'!$AA$8:$AA$59,'Points - Player Total'!$A$8:$A$59,'Points - Teams W1'!$A32,'Teams - Window 1'!BE$6:BE$57,1)</f>
        <v>0</v>
      </c>
      <c r="BF32" s="97"/>
      <c r="BG32" s="86">
        <v>27</v>
      </c>
      <c r="BH32" t="s">
        <v>81</v>
      </c>
      <c r="BI32">
        <v>778</v>
      </c>
      <c r="BJ32">
        <f t="shared" si="0"/>
        <v>477</v>
      </c>
      <c r="BK32">
        <v>27</v>
      </c>
      <c r="BL32" t="s">
        <v>81</v>
      </c>
      <c r="BM32">
        <v>374</v>
      </c>
      <c r="BN32">
        <v>27</v>
      </c>
      <c r="BO32" t="s">
        <v>330</v>
      </c>
      <c r="BP32">
        <v>400</v>
      </c>
      <c r="BQ32">
        <v>27</v>
      </c>
    </row>
    <row r="33" spans="1:69" x14ac:dyDescent="0.25">
      <c r="A33" t="s">
        <v>86</v>
      </c>
      <c r="B33" s="16" t="s">
        <v>80</v>
      </c>
      <c r="C33" t="s">
        <v>105</v>
      </c>
      <c r="D33" s="15">
        <v>6.5</v>
      </c>
      <c r="E33" s="97">
        <f>SUMIFS('Points - Player Total'!$AA$8:$AA$59,'Points - Player Total'!$A$8:$A$59,'Points - Teams W1'!$A33,'Teams - Window 1'!E$6:E$57,1)</f>
        <v>0</v>
      </c>
      <c r="F33" s="97">
        <f>SUMIFS('Points - Player Total'!$AA$8:$AA$59,'Points - Player Total'!$A$8:$A$59,'Points - Teams W1'!$A33,'Teams - Window 1'!F$6:F$57,1)</f>
        <v>0</v>
      </c>
      <c r="G33" s="97">
        <f>SUMIFS('Points - Player Total'!$AA$8:$AA$59,'Points - Player Total'!$A$8:$A$59,'Points - Teams W1'!$A33,'Teams - Window 1'!G$6:G$57,1)</f>
        <v>0</v>
      </c>
      <c r="H33" s="97">
        <f>SUMIFS('Points - Player Total'!$AA$8:$AA$59,'Points - Player Total'!$A$8:$A$59,'Points - Teams W1'!$A33,'Teams - Window 1'!H$6:H$57,1)</f>
        <v>0</v>
      </c>
      <c r="I33" s="97">
        <f>SUMIFS('Points - Player Total'!$AA$8:$AA$59,'Points - Player Total'!$A$8:$A$59,'Points - Teams W1'!$A33,'Teams - Window 1'!I$6:I$57,1)</f>
        <v>0</v>
      </c>
      <c r="J33" s="97">
        <f>SUMIFS('Points - Player Total'!$AA$8:$AA$59,'Points - Player Total'!$A$8:$A$59,'Points - Teams W1'!$A33,'Teams - Window 1'!J$6:J$57,1)</f>
        <v>0</v>
      </c>
      <c r="K33" s="97">
        <f>SUMIFS('Points - Player Total'!$AA$8:$AA$59,'Points - Player Total'!$A$8:$A$59,'Points - Teams W1'!$A33,'Teams - Window 1'!K$6:K$57,1)</f>
        <v>0</v>
      </c>
      <c r="L33" s="97">
        <f>SUMIFS('Points - Player Total'!$AA$8:$AA$59,'Points - Player Total'!$A$8:$A$59,'Points - Teams W1'!$A33,'Teams - Window 1'!L$6:L$57,1)</f>
        <v>0</v>
      </c>
      <c r="M33" s="97">
        <f>SUMIFS('Points - Player Total'!$AA$8:$AA$59,'Points - Player Total'!$A$8:$A$59,'Points - Teams W1'!$A33,'Teams - Window 1'!M$6:M$57,1)</f>
        <v>0</v>
      </c>
      <c r="N33" s="97">
        <f>SUMIFS('Points - Player Total'!$AA$8:$AA$59,'Points - Player Total'!$A$8:$A$59,'Points - Teams W1'!$A33,'Teams - Window 1'!N$6:N$57,1)</f>
        <v>0</v>
      </c>
      <c r="O33" s="97">
        <f>SUMIFS('Points - Player Total'!$AA$8:$AA$59,'Points - Player Total'!$A$8:$A$59,'Points - Teams W1'!$A33,'Teams - Window 1'!O$6:O$57,1)</f>
        <v>0</v>
      </c>
      <c r="P33" s="97">
        <f>SUMIFS('Points - Player Total'!$AA$8:$AA$59,'Points - Player Total'!$A$8:$A$59,'Points - Teams W1'!$A33,'Teams - Window 1'!P$6:P$57,1)</f>
        <v>0</v>
      </c>
      <c r="Q33" s="97">
        <f>SUMIFS('Points - Player Total'!$AA$8:$AA$59,'Points - Player Total'!$A$8:$A$59,'Points - Teams W1'!$A33,'Teams - Window 1'!Q$6:Q$57,1)</f>
        <v>0</v>
      </c>
      <c r="R33" s="97">
        <f>SUMIFS('Points - Player Total'!$AA$8:$AA$59,'Points - Player Total'!$A$8:$A$59,'Points - Teams W1'!$A33,'Teams - Window 1'!R$6:R$57,1)</f>
        <v>0</v>
      </c>
      <c r="S33" s="97">
        <f>SUMIFS('Points - Player Total'!$AA$8:$AA$59,'Points - Player Total'!$A$8:$A$59,'Points - Teams W1'!$A33,'Teams - Window 1'!S$6:S$57,1)</f>
        <v>0</v>
      </c>
      <c r="T33" s="97">
        <f>SUMIFS('Points - Player Total'!$AA$8:$AA$59,'Points - Player Total'!$A$8:$A$59,'Points - Teams W1'!$A33,'Teams - Window 1'!T$6:T$57,1)</f>
        <v>0</v>
      </c>
      <c r="U33" s="97">
        <f>SUMIFS('Points - Player Total'!$AA$8:$AA$59,'Points - Player Total'!$A$8:$A$59,'Points - Teams W1'!$A33,'Teams - Window 1'!U$6:U$57,1)</f>
        <v>0</v>
      </c>
      <c r="V33" s="97">
        <f>SUMIFS('Points - Player Total'!$AA$8:$AA$59,'Points - Player Total'!$A$8:$A$59,'Points - Teams W1'!$A33,'Teams - Window 1'!V$6:V$57,1)</f>
        <v>0</v>
      </c>
      <c r="W33" s="97">
        <f>SUMIFS('Points - Player Total'!$AA$8:$AA$59,'Points - Player Total'!$A$8:$A$59,'Points - Teams W1'!$A33,'Teams - Window 1'!W$6:W$57,1)</f>
        <v>0</v>
      </c>
      <c r="X33" s="97">
        <f>SUMIFS('Points - Player Total'!$AA$8:$AA$59,'Points - Player Total'!$A$8:$A$59,'Points - Teams W1'!$A33,'Teams - Window 1'!X$6:X$57,1)</f>
        <v>0</v>
      </c>
      <c r="Y33" s="97">
        <f>SUMIFS('Points - Player Total'!$AA$8:$AA$59,'Points - Player Total'!$A$8:$A$59,'Points - Teams W1'!$A33,'Teams - Window 1'!Y$6:Y$57,1)</f>
        <v>0</v>
      </c>
      <c r="Z33" s="97">
        <f>SUMIFS('Points - Player Total'!$AA$8:$AA$59,'Points - Player Total'!$A$8:$A$59,'Points - Teams W1'!$A33,'Teams - Window 1'!Z$6:Z$57,1)</f>
        <v>0</v>
      </c>
      <c r="AA33" s="97">
        <f>SUMIFS('Points - Player Total'!$AA$8:$AA$59,'Points - Player Total'!$A$8:$A$59,'Points - Teams W1'!$A33,'Teams - Window 1'!AA$6:AA$57,1)</f>
        <v>0</v>
      </c>
      <c r="AB33" s="97">
        <f>SUMIFS('Points - Player Total'!$AA$8:$AA$59,'Points - Player Total'!$A$8:$A$59,'Points - Teams W1'!$A33,'Teams - Window 1'!AB$6:AB$57,1)</f>
        <v>0</v>
      </c>
      <c r="AC33" s="97">
        <f>SUMIFS('Points - Player Total'!$AA$8:$AA$59,'Points - Player Total'!$A$8:$A$59,'Points - Teams W1'!$A33,'Teams - Window 1'!AC$6:AC$57,1)</f>
        <v>0</v>
      </c>
      <c r="AD33" s="97">
        <f>SUMIFS('Points - Player Total'!$AA$8:$AA$59,'Points - Player Total'!$A$8:$A$59,'Points - Teams W1'!$A33,'Teams - Window 1'!AD$6:AD$57,1)</f>
        <v>0</v>
      </c>
      <c r="AE33" s="97">
        <f>SUMIFS('Points - Player Total'!$AA$8:$AA$59,'Points - Player Total'!$A$8:$A$59,'Points - Teams W1'!$A33,'Teams - Window 1'!AE$6:AE$57,1)</f>
        <v>0</v>
      </c>
      <c r="AF33" s="97">
        <f>SUMIFS('Points - Player Total'!$AA$8:$AA$59,'Points - Player Total'!$A$8:$A$59,'Points - Teams W1'!$A33,'Teams - Window 1'!AF$6:AF$57,1)</f>
        <v>0</v>
      </c>
      <c r="AG33" s="97">
        <f>SUMIFS('Points - Player Total'!$AA$8:$AA$59,'Points - Player Total'!$A$8:$A$59,'Points - Teams W1'!$A33,'Teams - Window 1'!AG$6:AG$57,1)</f>
        <v>0</v>
      </c>
      <c r="AH33" s="97">
        <f>SUMIFS('Points - Player Total'!$AA$8:$AA$59,'Points - Player Total'!$A$8:$A$59,'Points - Teams W1'!$A33,'Teams - Window 1'!AH$6:AH$57,1)</f>
        <v>0</v>
      </c>
      <c r="AI33" s="97">
        <f>SUMIFS('Points - Player Total'!$AA$8:$AA$59,'Points - Player Total'!$A$8:$A$59,'Points - Teams W1'!$A33,'Teams - Window 1'!AI$6:AI$57,1)</f>
        <v>0</v>
      </c>
      <c r="AJ33" s="97">
        <f>SUMIFS('Points - Player Total'!$AA$8:$AA$59,'Points - Player Total'!$A$8:$A$59,'Points - Teams W1'!$A33,'Teams - Window 1'!AJ$6:AJ$57,1)</f>
        <v>0</v>
      </c>
      <c r="AK33" s="97">
        <f>SUMIFS('Points - Player Total'!$AA$8:$AA$59,'Points - Player Total'!$A$8:$A$59,'Points - Teams W1'!$A33,'Teams - Window 1'!AK$6:AK$57,1)</f>
        <v>0</v>
      </c>
      <c r="AL33" s="97">
        <f>SUMIFS('Points - Player Total'!$AA$8:$AA$59,'Points - Player Total'!$A$8:$A$59,'Points - Teams W1'!$A33,'Teams - Window 1'!AL$6:AL$57,1)</f>
        <v>0</v>
      </c>
      <c r="AM33" s="97">
        <f>SUMIFS('Points - Player Total'!$AA$8:$AA$59,'Points - Player Total'!$A$8:$A$59,'Points - Teams W1'!$A33,'Teams - Window 1'!AM$6:AM$57,1)</f>
        <v>0</v>
      </c>
      <c r="AN33" s="97">
        <f>SUMIFS('Points - Player Total'!$AA$8:$AA$59,'Points - Player Total'!$A$8:$A$59,'Points - Teams W1'!$A33,'Teams - Window 1'!AN$6:AN$57,1)</f>
        <v>0</v>
      </c>
      <c r="AO33" s="97">
        <f>SUMIFS('Points - Player Total'!$AA$8:$AA$59,'Points - Player Total'!$A$8:$A$59,'Points - Teams W1'!$A33,'Teams - Window 1'!AO$6:AO$57,1)</f>
        <v>0</v>
      </c>
      <c r="AP33" s="97">
        <f>SUMIFS('Points - Player Total'!$AA$8:$AA$59,'Points - Player Total'!$A$8:$A$59,'Points - Teams W1'!$A33,'Teams - Window 1'!AP$6:AP$57,1)</f>
        <v>0</v>
      </c>
      <c r="AQ33" s="97">
        <f>SUMIFS('Points - Player Total'!$AA$8:$AA$59,'Points - Player Total'!$A$8:$A$59,'Points - Teams W1'!$A33,'Teams - Window 1'!AQ$6:AQ$57,1)</f>
        <v>0</v>
      </c>
      <c r="AR33" s="97">
        <f>SUMIFS('Points - Player Total'!$AA$8:$AA$59,'Points - Player Total'!$A$8:$A$59,'Points - Teams W1'!$A33,'Teams - Window 1'!AR$6:AR$57,1)</f>
        <v>0</v>
      </c>
      <c r="AS33" s="97">
        <f>SUMIFS('Points - Player Total'!$AA$8:$AA$59,'Points - Player Total'!$A$8:$A$59,'Points - Teams W1'!$A33,'Teams - Window 1'!AS$6:AS$57,1)</f>
        <v>0</v>
      </c>
      <c r="AT33" s="97">
        <f>SUMIFS('Points - Player Total'!$AA$8:$AA$59,'Points - Player Total'!$A$8:$A$59,'Points - Teams W1'!$A33,'Teams - Window 1'!AT$6:AT$57,1)</f>
        <v>0</v>
      </c>
      <c r="AU33" s="97">
        <f>SUMIFS('Points - Player Total'!$AA$8:$AA$59,'Points - Player Total'!$A$8:$A$59,'Points - Teams W1'!$A33,'Teams - Window 1'!AU$6:AU$57,1)</f>
        <v>0</v>
      </c>
      <c r="AV33" s="97">
        <f>SUMIFS('Points - Player Total'!$AA$8:$AA$59,'Points - Player Total'!$A$8:$A$59,'Points - Teams W1'!$A33,'Teams - Window 1'!AV$6:AV$57,1)</f>
        <v>0</v>
      </c>
      <c r="AW33" s="97">
        <f>SUMIFS('Points - Player Total'!$AA$8:$AA$59,'Points - Player Total'!$A$8:$A$59,'Points - Teams W1'!$A33,'Teams - Window 1'!AW$6:AW$57,1)</f>
        <v>0</v>
      </c>
      <c r="AX33" s="97">
        <f>SUMIFS('Points - Player Total'!$AA$8:$AA$59,'Points - Player Total'!$A$8:$A$59,'Points - Teams W1'!$A33,'Teams - Window 1'!AX$6:AX$57,1)</f>
        <v>0</v>
      </c>
      <c r="AY33" s="97">
        <f>SUMIFS('Points - Player Total'!$AA$8:$AA$59,'Points - Player Total'!$A$8:$A$59,'Points - Teams W1'!$A33,'Teams - Window 1'!AY$6:AY$57,1)</f>
        <v>0</v>
      </c>
      <c r="AZ33" s="97">
        <f>SUMIFS('Points - Player Total'!$AA$8:$AA$59,'Points - Player Total'!$A$8:$A$59,'Points - Teams W1'!$A33,'Teams - Window 1'!AZ$6:AZ$57,1)</f>
        <v>0</v>
      </c>
      <c r="BA33" s="97">
        <f>SUMIFS('Points - Player Total'!$AA$8:$AA$59,'Points - Player Total'!$A$8:$A$59,'Points - Teams W1'!$A33,'Teams - Window 1'!BA$6:BA$57,1)</f>
        <v>0</v>
      </c>
      <c r="BB33" s="97">
        <f>SUMIFS('Points - Player Total'!$AA$8:$AA$59,'Points - Player Total'!$A$8:$A$59,'Points - Teams W1'!$A33,'Teams - Window 1'!BB$6:BB$57,1)</f>
        <v>0</v>
      </c>
      <c r="BC33" s="97">
        <f>SUMIFS('Points - Player Total'!$AA$8:$AA$59,'Points - Player Total'!$A$8:$A$59,'Points - Teams W1'!$A33,'Teams - Window 1'!BC$6:BC$57,1)</f>
        <v>0</v>
      </c>
      <c r="BD33" s="97">
        <f>SUMIFS('Points - Player Total'!$AA$8:$AA$59,'Points - Player Total'!$A$8:$A$59,'Points - Teams W1'!$A33,'Teams - Window 1'!BD$6:BD$57,1)</f>
        <v>0</v>
      </c>
      <c r="BE33" s="97">
        <f>SUMIFS('Points - Player Total'!$AA$8:$AA$59,'Points - Player Total'!$A$8:$A$59,'Points - Teams W1'!$A33,'Teams - Window 1'!BE$6:BE$57,1)</f>
        <v>0</v>
      </c>
      <c r="BF33" s="97"/>
      <c r="BG33" s="86">
        <v>28</v>
      </c>
      <c r="BH33" t="s">
        <v>25</v>
      </c>
      <c r="BI33">
        <v>775</v>
      </c>
      <c r="BJ33">
        <f t="shared" si="0"/>
        <v>480</v>
      </c>
      <c r="BK33">
        <v>28</v>
      </c>
      <c r="BL33" t="s">
        <v>250</v>
      </c>
      <c r="BM33">
        <v>374</v>
      </c>
      <c r="BN33">
        <v>28</v>
      </c>
      <c r="BO33" t="s">
        <v>83</v>
      </c>
      <c r="BP33">
        <v>390</v>
      </c>
      <c r="BQ33">
        <v>28</v>
      </c>
    </row>
    <row r="34" spans="1:69" x14ac:dyDescent="0.25">
      <c r="A34" t="s">
        <v>25</v>
      </c>
      <c r="B34" s="16" t="s">
        <v>80</v>
      </c>
      <c r="C34" t="s">
        <v>105</v>
      </c>
      <c r="D34" s="15">
        <v>6.5</v>
      </c>
      <c r="E34" s="97">
        <f>SUMIFS('Points - Player Total'!$AA$8:$AA$59,'Points - Player Total'!$A$8:$A$59,'Points - Teams W1'!$A34,'Teams - Window 1'!E$6:E$57,1)</f>
        <v>127</v>
      </c>
      <c r="F34" s="97">
        <f>SUMIFS('Points - Player Total'!$AA$8:$AA$59,'Points - Player Total'!$A$8:$A$59,'Points - Teams W1'!$A34,'Teams - Window 1'!F$6:F$57,1)</f>
        <v>0</v>
      </c>
      <c r="G34" s="97">
        <f>SUMIFS('Points - Player Total'!$AA$8:$AA$59,'Points - Player Total'!$A$8:$A$59,'Points - Teams W1'!$A34,'Teams - Window 1'!G$6:G$57,1)</f>
        <v>127</v>
      </c>
      <c r="H34" s="97">
        <f>SUMIFS('Points - Player Total'!$AA$8:$AA$59,'Points - Player Total'!$A$8:$A$59,'Points - Teams W1'!$A34,'Teams - Window 1'!H$6:H$57,1)</f>
        <v>0</v>
      </c>
      <c r="I34" s="97">
        <f>SUMIFS('Points - Player Total'!$AA$8:$AA$59,'Points - Player Total'!$A$8:$A$59,'Points - Teams W1'!$A34,'Teams - Window 1'!I$6:I$57,1)</f>
        <v>0</v>
      </c>
      <c r="J34" s="97">
        <f>SUMIFS('Points - Player Total'!$AA$8:$AA$59,'Points - Player Total'!$A$8:$A$59,'Points - Teams W1'!$A34,'Teams - Window 1'!J$6:J$57,1)</f>
        <v>127</v>
      </c>
      <c r="K34" s="97">
        <f>SUMIFS('Points - Player Total'!$AA$8:$AA$59,'Points - Player Total'!$A$8:$A$59,'Points - Teams W1'!$A34,'Teams - Window 1'!K$6:K$57,1)</f>
        <v>127</v>
      </c>
      <c r="L34" s="97">
        <f>SUMIFS('Points - Player Total'!$AA$8:$AA$59,'Points - Player Total'!$A$8:$A$59,'Points - Teams W1'!$A34,'Teams - Window 1'!L$6:L$57,1)</f>
        <v>0</v>
      </c>
      <c r="M34" s="97">
        <f>SUMIFS('Points - Player Total'!$AA$8:$AA$59,'Points - Player Total'!$A$8:$A$59,'Points - Teams W1'!$A34,'Teams - Window 1'!M$6:M$57,1)</f>
        <v>0</v>
      </c>
      <c r="N34" s="97">
        <f>SUMIFS('Points - Player Total'!$AA$8:$AA$59,'Points - Player Total'!$A$8:$A$59,'Points - Teams W1'!$A34,'Teams - Window 1'!N$6:N$57,1)</f>
        <v>0</v>
      </c>
      <c r="O34" s="97">
        <f>SUMIFS('Points - Player Total'!$AA$8:$AA$59,'Points - Player Total'!$A$8:$A$59,'Points - Teams W1'!$A34,'Teams - Window 1'!O$6:O$57,1)</f>
        <v>0</v>
      </c>
      <c r="P34" s="97">
        <f>SUMIFS('Points - Player Total'!$AA$8:$AA$59,'Points - Player Total'!$A$8:$A$59,'Points - Teams W1'!$A34,'Teams - Window 1'!P$6:P$57,1)</f>
        <v>127</v>
      </c>
      <c r="Q34" s="97">
        <f>SUMIFS('Points - Player Total'!$AA$8:$AA$59,'Points - Player Total'!$A$8:$A$59,'Points - Teams W1'!$A34,'Teams - Window 1'!Q$6:Q$57,1)</f>
        <v>127</v>
      </c>
      <c r="R34" s="97">
        <f>SUMIFS('Points - Player Total'!$AA$8:$AA$59,'Points - Player Total'!$A$8:$A$59,'Points - Teams W1'!$A34,'Teams - Window 1'!R$6:R$57,1)</f>
        <v>127</v>
      </c>
      <c r="S34" s="97">
        <f>SUMIFS('Points - Player Total'!$AA$8:$AA$59,'Points - Player Total'!$A$8:$A$59,'Points - Teams W1'!$A34,'Teams - Window 1'!S$6:S$57,1)</f>
        <v>127</v>
      </c>
      <c r="T34" s="97">
        <f>SUMIFS('Points - Player Total'!$AA$8:$AA$59,'Points - Player Total'!$A$8:$A$59,'Points - Teams W1'!$A34,'Teams - Window 1'!T$6:T$57,1)</f>
        <v>127</v>
      </c>
      <c r="U34" s="97">
        <f>SUMIFS('Points - Player Total'!$AA$8:$AA$59,'Points - Player Total'!$A$8:$A$59,'Points - Teams W1'!$A34,'Teams - Window 1'!U$6:U$57,1)</f>
        <v>0</v>
      </c>
      <c r="V34" s="97">
        <f>SUMIFS('Points - Player Total'!$AA$8:$AA$59,'Points - Player Total'!$A$8:$A$59,'Points - Teams W1'!$A34,'Teams - Window 1'!V$6:V$57,1)</f>
        <v>127</v>
      </c>
      <c r="W34" s="97">
        <f>SUMIFS('Points - Player Total'!$AA$8:$AA$59,'Points - Player Total'!$A$8:$A$59,'Points - Teams W1'!$A34,'Teams - Window 1'!W$6:W$57,1)</f>
        <v>0</v>
      </c>
      <c r="X34" s="97">
        <f>SUMIFS('Points - Player Total'!$AA$8:$AA$59,'Points - Player Total'!$A$8:$A$59,'Points - Teams W1'!$A34,'Teams - Window 1'!X$6:X$57,1)</f>
        <v>127</v>
      </c>
      <c r="Y34" s="97">
        <f>SUMIFS('Points - Player Total'!$AA$8:$AA$59,'Points - Player Total'!$A$8:$A$59,'Points - Teams W1'!$A34,'Teams - Window 1'!Y$6:Y$57,1)</f>
        <v>0</v>
      </c>
      <c r="Z34" s="97">
        <f>SUMIFS('Points - Player Total'!$AA$8:$AA$59,'Points - Player Total'!$A$8:$A$59,'Points - Teams W1'!$A34,'Teams - Window 1'!Z$6:Z$57,1)</f>
        <v>127</v>
      </c>
      <c r="AA34" s="97">
        <f>SUMIFS('Points - Player Total'!$AA$8:$AA$59,'Points - Player Total'!$A$8:$A$59,'Points - Teams W1'!$A34,'Teams - Window 1'!AA$6:AA$57,1)</f>
        <v>0</v>
      </c>
      <c r="AB34" s="97">
        <f>SUMIFS('Points - Player Total'!$AA$8:$AA$59,'Points - Player Total'!$A$8:$A$59,'Points - Teams W1'!$A34,'Teams - Window 1'!AB$6:AB$57,1)</f>
        <v>0</v>
      </c>
      <c r="AC34" s="97">
        <f>SUMIFS('Points - Player Total'!$AA$8:$AA$59,'Points - Player Total'!$A$8:$A$59,'Points - Teams W1'!$A34,'Teams - Window 1'!AC$6:AC$57,1)</f>
        <v>127</v>
      </c>
      <c r="AD34" s="97">
        <f>SUMIFS('Points - Player Total'!$AA$8:$AA$59,'Points - Player Total'!$A$8:$A$59,'Points - Teams W1'!$A34,'Teams - Window 1'!AD$6:AD$57,1)</f>
        <v>0</v>
      </c>
      <c r="AE34" s="97">
        <f>SUMIFS('Points - Player Total'!$AA$8:$AA$59,'Points - Player Total'!$A$8:$A$59,'Points - Teams W1'!$A34,'Teams - Window 1'!AE$6:AE$57,1)</f>
        <v>0</v>
      </c>
      <c r="AF34" s="97">
        <f>SUMIFS('Points - Player Total'!$AA$8:$AA$59,'Points - Player Total'!$A$8:$A$59,'Points - Teams W1'!$A34,'Teams - Window 1'!AF$6:AF$57,1)</f>
        <v>127</v>
      </c>
      <c r="AG34" s="97">
        <f>SUMIFS('Points - Player Total'!$AA$8:$AA$59,'Points - Player Total'!$A$8:$A$59,'Points - Teams W1'!$A34,'Teams - Window 1'!AG$6:AG$57,1)</f>
        <v>0</v>
      </c>
      <c r="AH34" s="97">
        <f>SUMIFS('Points - Player Total'!$AA$8:$AA$59,'Points - Player Total'!$A$8:$A$59,'Points - Teams W1'!$A34,'Teams - Window 1'!AH$6:AH$57,1)</f>
        <v>0</v>
      </c>
      <c r="AI34" s="97">
        <f>SUMIFS('Points - Player Total'!$AA$8:$AA$59,'Points - Player Total'!$A$8:$A$59,'Points - Teams W1'!$A34,'Teams - Window 1'!AI$6:AI$57,1)</f>
        <v>0</v>
      </c>
      <c r="AJ34" s="97">
        <f>SUMIFS('Points - Player Total'!$AA$8:$AA$59,'Points - Player Total'!$A$8:$A$59,'Points - Teams W1'!$A34,'Teams - Window 1'!AJ$6:AJ$57,1)</f>
        <v>127</v>
      </c>
      <c r="AK34" s="97">
        <f>SUMIFS('Points - Player Total'!$AA$8:$AA$59,'Points - Player Total'!$A$8:$A$59,'Points - Teams W1'!$A34,'Teams - Window 1'!AK$6:AK$57,1)</f>
        <v>0</v>
      </c>
      <c r="AL34" s="97">
        <f>SUMIFS('Points - Player Total'!$AA$8:$AA$59,'Points - Player Total'!$A$8:$A$59,'Points - Teams W1'!$A34,'Teams - Window 1'!AL$6:AL$57,1)</f>
        <v>0</v>
      </c>
      <c r="AM34" s="97">
        <f>SUMIFS('Points - Player Total'!$AA$8:$AA$59,'Points - Player Total'!$A$8:$A$59,'Points - Teams W1'!$A34,'Teams - Window 1'!AM$6:AM$57,1)</f>
        <v>0</v>
      </c>
      <c r="AN34" s="97">
        <f>SUMIFS('Points - Player Total'!$AA$8:$AA$59,'Points - Player Total'!$A$8:$A$59,'Points - Teams W1'!$A34,'Teams - Window 1'!AN$6:AN$57,1)</f>
        <v>127</v>
      </c>
      <c r="AO34" s="97">
        <f>SUMIFS('Points - Player Total'!$AA$8:$AA$59,'Points - Player Total'!$A$8:$A$59,'Points - Teams W1'!$A34,'Teams - Window 1'!AO$6:AO$57,1)</f>
        <v>127</v>
      </c>
      <c r="AP34" s="97">
        <f>SUMIFS('Points - Player Total'!$AA$8:$AA$59,'Points - Player Total'!$A$8:$A$59,'Points - Teams W1'!$A34,'Teams - Window 1'!AP$6:AP$57,1)</f>
        <v>0</v>
      </c>
      <c r="AQ34" s="97">
        <f>SUMIFS('Points - Player Total'!$AA$8:$AA$59,'Points - Player Total'!$A$8:$A$59,'Points - Teams W1'!$A34,'Teams - Window 1'!AQ$6:AQ$57,1)</f>
        <v>127</v>
      </c>
      <c r="AR34" s="97">
        <f>SUMIFS('Points - Player Total'!$AA$8:$AA$59,'Points - Player Total'!$A$8:$A$59,'Points - Teams W1'!$A34,'Teams - Window 1'!AR$6:AR$57,1)</f>
        <v>0</v>
      </c>
      <c r="AS34" s="97">
        <f>SUMIFS('Points - Player Total'!$AA$8:$AA$59,'Points - Player Total'!$A$8:$A$59,'Points - Teams W1'!$A34,'Teams - Window 1'!AS$6:AS$57,1)</f>
        <v>0</v>
      </c>
      <c r="AT34" s="97">
        <f>SUMIFS('Points - Player Total'!$AA$8:$AA$59,'Points - Player Total'!$A$8:$A$59,'Points - Teams W1'!$A34,'Teams - Window 1'!AT$6:AT$57,1)</f>
        <v>0</v>
      </c>
      <c r="AU34" s="97">
        <f>SUMIFS('Points - Player Total'!$AA$8:$AA$59,'Points - Player Total'!$A$8:$A$59,'Points - Teams W1'!$A34,'Teams - Window 1'!AU$6:AU$57,1)</f>
        <v>0</v>
      </c>
      <c r="AV34" s="97">
        <f>SUMIFS('Points - Player Total'!$AA$8:$AA$59,'Points - Player Total'!$A$8:$A$59,'Points - Teams W1'!$A34,'Teams - Window 1'!AV$6:AV$57,1)</f>
        <v>0</v>
      </c>
      <c r="AW34" s="97">
        <f>SUMIFS('Points - Player Total'!$AA$8:$AA$59,'Points - Player Total'!$A$8:$A$59,'Points - Teams W1'!$A34,'Teams - Window 1'!AW$6:AW$57,1)</f>
        <v>0</v>
      </c>
      <c r="AX34" s="97">
        <f>SUMIFS('Points - Player Total'!$AA$8:$AA$59,'Points - Player Total'!$A$8:$A$59,'Points - Teams W1'!$A34,'Teams - Window 1'!AX$6:AX$57,1)</f>
        <v>127</v>
      </c>
      <c r="AY34" s="97">
        <f>SUMIFS('Points - Player Total'!$AA$8:$AA$59,'Points - Player Total'!$A$8:$A$59,'Points - Teams W1'!$A34,'Teams - Window 1'!AY$6:AY$57,1)</f>
        <v>0</v>
      </c>
      <c r="AZ34" s="97">
        <f>SUMIFS('Points - Player Total'!$AA$8:$AA$59,'Points - Player Total'!$A$8:$A$59,'Points - Teams W1'!$A34,'Teams - Window 1'!AZ$6:AZ$57,1)</f>
        <v>0</v>
      </c>
      <c r="BA34" s="97">
        <f>SUMIFS('Points - Player Total'!$AA$8:$AA$59,'Points - Player Total'!$A$8:$A$59,'Points - Teams W1'!$A34,'Teams - Window 1'!BA$6:BA$57,1)</f>
        <v>127</v>
      </c>
      <c r="BB34" s="97">
        <f>SUMIFS('Points - Player Total'!$AA$8:$AA$59,'Points - Player Total'!$A$8:$A$59,'Points - Teams W1'!$A34,'Teams - Window 1'!BB$6:BB$57,1)</f>
        <v>0</v>
      </c>
      <c r="BC34" s="97">
        <f>SUMIFS('Points - Player Total'!$AA$8:$AA$59,'Points - Player Total'!$A$8:$A$59,'Points - Teams W1'!$A34,'Teams - Window 1'!BC$6:BC$57,1)</f>
        <v>0</v>
      </c>
      <c r="BD34" s="97">
        <f>SUMIFS('Points - Player Total'!$AA$8:$AA$59,'Points - Player Total'!$A$8:$A$59,'Points - Teams W1'!$A34,'Teams - Window 1'!BD$6:BD$57,1)</f>
        <v>0</v>
      </c>
      <c r="BE34" s="97">
        <f>SUMIFS('Points - Player Total'!$AA$8:$AA$59,'Points - Player Total'!$A$8:$A$59,'Points - Teams W1'!$A34,'Teams - Window 1'!BE$6:BE$57,1)</f>
        <v>127</v>
      </c>
      <c r="BF34" s="97"/>
      <c r="BG34" s="86">
        <v>29</v>
      </c>
      <c r="BH34" t="s">
        <v>18</v>
      </c>
      <c r="BI34">
        <v>720</v>
      </c>
      <c r="BJ34">
        <f t="shared" si="0"/>
        <v>535</v>
      </c>
      <c r="BK34">
        <v>29</v>
      </c>
      <c r="BL34" t="s">
        <v>18</v>
      </c>
      <c r="BM34">
        <v>367</v>
      </c>
      <c r="BN34">
        <v>29</v>
      </c>
      <c r="BO34" t="s">
        <v>251</v>
      </c>
      <c r="BP34">
        <v>389</v>
      </c>
      <c r="BQ34">
        <v>29</v>
      </c>
    </row>
    <row r="35" spans="1:69" x14ac:dyDescent="0.25">
      <c r="A35" t="s">
        <v>83</v>
      </c>
      <c r="B35" s="16" t="s">
        <v>79</v>
      </c>
      <c r="C35" t="s">
        <v>105</v>
      </c>
      <c r="D35" s="15">
        <v>6</v>
      </c>
      <c r="E35" s="97">
        <f>SUMIFS('Points - Player Total'!$AA$8:$AA$59,'Points - Player Total'!$A$8:$A$59,'Points - Teams W1'!$A35,'Teams - Window 1'!E$6:E$57,1)</f>
        <v>0</v>
      </c>
      <c r="F35" s="97">
        <f>SUMIFS('Points - Player Total'!$AA$8:$AA$59,'Points - Player Total'!$A$8:$A$59,'Points - Teams W1'!$A35,'Teams - Window 1'!F$6:F$57,1)</f>
        <v>275</v>
      </c>
      <c r="G35" s="97">
        <f>SUMIFS('Points - Player Total'!$AA$8:$AA$59,'Points - Player Total'!$A$8:$A$59,'Points - Teams W1'!$A35,'Teams - Window 1'!G$6:G$57,1)</f>
        <v>0</v>
      </c>
      <c r="H35" s="97">
        <f>SUMIFS('Points - Player Total'!$AA$8:$AA$59,'Points - Player Total'!$A$8:$A$59,'Points - Teams W1'!$A35,'Teams - Window 1'!H$6:H$57,1)</f>
        <v>0</v>
      </c>
      <c r="I35" s="97">
        <f>SUMIFS('Points - Player Total'!$AA$8:$AA$59,'Points - Player Total'!$A$8:$A$59,'Points - Teams W1'!$A35,'Teams - Window 1'!I$6:I$57,1)</f>
        <v>275</v>
      </c>
      <c r="J35" s="97">
        <f>SUMIFS('Points - Player Total'!$AA$8:$AA$59,'Points - Player Total'!$A$8:$A$59,'Points - Teams W1'!$A35,'Teams - Window 1'!J$6:J$57,1)</f>
        <v>0</v>
      </c>
      <c r="K35" s="97">
        <f>SUMIFS('Points - Player Total'!$AA$8:$AA$59,'Points - Player Total'!$A$8:$A$59,'Points - Teams W1'!$A35,'Teams - Window 1'!K$6:K$57,1)</f>
        <v>275</v>
      </c>
      <c r="L35" s="97">
        <f>SUMIFS('Points - Player Total'!$AA$8:$AA$59,'Points - Player Total'!$A$8:$A$59,'Points - Teams W1'!$A35,'Teams - Window 1'!L$6:L$57,1)</f>
        <v>275</v>
      </c>
      <c r="M35" s="97">
        <f>SUMIFS('Points - Player Total'!$AA$8:$AA$59,'Points - Player Total'!$A$8:$A$59,'Points - Teams W1'!$A35,'Teams - Window 1'!M$6:M$57,1)</f>
        <v>0</v>
      </c>
      <c r="N35" s="97">
        <f>SUMIFS('Points - Player Total'!$AA$8:$AA$59,'Points - Player Total'!$A$8:$A$59,'Points - Teams W1'!$A35,'Teams - Window 1'!N$6:N$57,1)</f>
        <v>0</v>
      </c>
      <c r="O35" s="97">
        <f>SUMIFS('Points - Player Total'!$AA$8:$AA$59,'Points - Player Total'!$A$8:$A$59,'Points - Teams W1'!$A35,'Teams - Window 1'!O$6:O$57,1)</f>
        <v>0</v>
      </c>
      <c r="P35" s="97">
        <f>SUMIFS('Points - Player Total'!$AA$8:$AA$59,'Points - Player Total'!$A$8:$A$59,'Points - Teams W1'!$A35,'Teams - Window 1'!P$6:P$57,1)</f>
        <v>0</v>
      </c>
      <c r="Q35" s="97">
        <f>SUMIFS('Points - Player Total'!$AA$8:$AA$59,'Points - Player Total'!$A$8:$A$59,'Points - Teams W1'!$A35,'Teams - Window 1'!Q$6:Q$57,1)</f>
        <v>275</v>
      </c>
      <c r="R35" s="97">
        <f>SUMIFS('Points - Player Total'!$AA$8:$AA$59,'Points - Player Total'!$A$8:$A$59,'Points - Teams W1'!$A35,'Teams - Window 1'!R$6:R$57,1)</f>
        <v>0</v>
      </c>
      <c r="S35" s="97">
        <f>SUMIFS('Points - Player Total'!$AA$8:$AA$59,'Points - Player Total'!$A$8:$A$59,'Points - Teams W1'!$A35,'Teams - Window 1'!S$6:S$57,1)</f>
        <v>275</v>
      </c>
      <c r="T35" s="97">
        <f>SUMIFS('Points - Player Total'!$AA$8:$AA$59,'Points - Player Total'!$A$8:$A$59,'Points - Teams W1'!$A35,'Teams - Window 1'!T$6:T$57,1)</f>
        <v>275</v>
      </c>
      <c r="U35" s="97">
        <f>SUMIFS('Points - Player Total'!$AA$8:$AA$59,'Points - Player Total'!$A$8:$A$59,'Points - Teams W1'!$A35,'Teams - Window 1'!U$6:U$57,1)</f>
        <v>275</v>
      </c>
      <c r="V35" s="97">
        <f>SUMIFS('Points - Player Total'!$AA$8:$AA$59,'Points - Player Total'!$A$8:$A$59,'Points - Teams W1'!$A35,'Teams - Window 1'!V$6:V$57,1)</f>
        <v>0</v>
      </c>
      <c r="W35" s="97">
        <f>SUMIFS('Points - Player Total'!$AA$8:$AA$59,'Points - Player Total'!$A$8:$A$59,'Points - Teams W1'!$A35,'Teams - Window 1'!W$6:W$57,1)</f>
        <v>275</v>
      </c>
      <c r="X35" s="97">
        <f>SUMIFS('Points - Player Total'!$AA$8:$AA$59,'Points - Player Total'!$A$8:$A$59,'Points - Teams W1'!$A35,'Teams - Window 1'!X$6:X$57,1)</f>
        <v>0</v>
      </c>
      <c r="Y35" s="97">
        <f>SUMIFS('Points - Player Total'!$AA$8:$AA$59,'Points - Player Total'!$A$8:$A$59,'Points - Teams W1'!$A35,'Teams - Window 1'!Y$6:Y$57,1)</f>
        <v>275</v>
      </c>
      <c r="Z35" s="97">
        <f>SUMIFS('Points - Player Total'!$AA$8:$AA$59,'Points - Player Total'!$A$8:$A$59,'Points - Teams W1'!$A35,'Teams - Window 1'!Z$6:Z$57,1)</f>
        <v>275</v>
      </c>
      <c r="AA35" s="97">
        <f>SUMIFS('Points - Player Total'!$AA$8:$AA$59,'Points - Player Total'!$A$8:$A$59,'Points - Teams W1'!$A35,'Teams - Window 1'!AA$6:AA$57,1)</f>
        <v>275</v>
      </c>
      <c r="AB35" s="97">
        <f>SUMIFS('Points - Player Total'!$AA$8:$AA$59,'Points - Player Total'!$A$8:$A$59,'Points - Teams W1'!$A35,'Teams - Window 1'!AB$6:AB$57,1)</f>
        <v>275</v>
      </c>
      <c r="AC35" s="97">
        <f>SUMIFS('Points - Player Total'!$AA$8:$AA$59,'Points - Player Total'!$A$8:$A$59,'Points - Teams W1'!$A35,'Teams - Window 1'!AC$6:AC$57,1)</f>
        <v>0</v>
      </c>
      <c r="AD35" s="97">
        <f>SUMIFS('Points - Player Total'!$AA$8:$AA$59,'Points - Player Total'!$A$8:$A$59,'Points - Teams W1'!$A35,'Teams - Window 1'!AD$6:AD$57,1)</f>
        <v>0</v>
      </c>
      <c r="AE35" s="97">
        <f>SUMIFS('Points - Player Total'!$AA$8:$AA$59,'Points - Player Total'!$A$8:$A$59,'Points - Teams W1'!$A35,'Teams - Window 1'!AE$6:AE$57,1)</f>
        <v>0</v>
      </c>
      <c r="AF35" s="97">
        <f>SUMIFS('Points - Player Total'!$AA$8:$AA$59,'Points - Player Total'!$A$8:$A$59,'Points - Teams W1'!$A35,'Teams - Window 1'!AF$6:AF$57,1)</f>
        <v>275</v>
      </c>
      <c r="AG35" s="97">
        <f>SUMIFS('Points - Player Total'!$AA$8:$AA$59,'Points - Player Total'!$A$8:$A$59,'Points - Teams W1'!$A35,'Teams - Window 1'!AG$6:AG$57,1)</f>
        <v>0</v>
      </c>
      <c r="AH35" s="97">
        <f>SUMIFS('Points - Player Total'!$AA$8:$AA$59,'Points - Player Total'!$A$8:$A$59,'Points - Teams W1'!$A35,'Teams - Window 1'!AH$6:AH$57,1)</f>
        <v>0</v>
      </c>
      <c r="AI35" s="97">
        <f>SUMIFS('Points - Player Total'!$AA$8:$AA$59,'Points - Player Total'!$A$8:$A$59,'Points - Teams W1'!$A35,'Teams - Window 1'!AI$6:AI$57,1)</f>
        <v>275</v>
      </c>
      <c r="AJ35" s="97">
        <f>SUMIFS('Points - Player Total'!$AA$8:$AA$59,'Points - Player Total'!$A$8:$A$59,'Points - Teams W1'!$A35,'Teams - Window 1'!AJ$6:AJ$57,1)</f>
        <v>275</v>
      </c>
      <c r="AK35" s="97">
        <f>SUMIFS('Points - Player Total'!$AA$8:$AA$59,'Points - Player Total'!$A$8:$A$59,'Points - Teams W1'!$A35,'Teams - Window 1'!AK$6:AK$57,1)</f>
        <v>275</v>
      </c>
      <c r="AL35" s="97">
        <f>SUMIFS('Points - Player Total'!$AA$8:$AA$59,'Points - Player Total'!$A$8:$A$59,'Points - Teams W1'!$A35,'Teams - Window 1'!AL$6:AL$57,1)</f>
        <v>0</v>
      </c>
      <c r="AM35" s="97">
        <f>SUMIFS('Points - Player Total'!$AA$8:$AA$59,'Points - Player Total'!$A$8:$A$59,'Points - Teams W1'!$A35,'Teams - Window 1'!AM$6:AM$57,1)</f>
        <v>0</v>
      </c>
      <c r="AN35" s="97">
        <f>SUMIFS('Points - Player Total'!$AA$8:$AA$59,'Points - Player Total'!$A$8:$A$59,'Points - Teams W1'!$A35,'Teams - Window 1'!AN$6:AN$57,1)</f>
        <v>0</v>
      </c>
      <c r="AO35" s="97">
        <f>SUMIFS('Points - Player Total'!$AA$8:$AA$59,'Points - Player Total'!$A$8:$A$59,'Points - Teams W1'!$A35,'Teams - Window 1'!AO$6:AO$57,1)</f>
        <v>0</v>
      </c>
      <c r="AP35" s="97">
        <f>SUMIFS('Points - Player Total'!$AA$8:$AA$59,'Points - Player Total'!$A$8:$A$59,'Points - Teams W1'!$A35,'Teams - Window 1'!AP$6:AP$57,1)</f>
        <v>275</v>
      </c>
      <c r="AQ35" s="97">
        <f>SUMIFS('Points - Player Total'!$AA$8:$AA$59,'Points - Player Total'!$A$8:$A$59,'Points - Teams W1'!$A35,'Teams - Window 1'!AQ$6:AQ$57,1)</f>
        <v>0</v>
      </c>
      <c r="AR35" s="97">
        <f>SUMIFS('Points - Player Total'!$AA$8:$AA$59,'Points - Player Total'!$A$8:$A$59,'Points - Teams W1'!$A35,'Teams - Window 1'!AR$6:AR$57,1)</f>
        <v>275</v>
      </c>
      <c r="AS35" s="97">
        <f>SUMIFS('Points - Player Total'!$AA$8:$AA$59,'Points - Player Total'!$A$8:$A$59,'Points - Teams W1'!$A35,'Teams - Window 1'!AS$6:AS$57,1)</f>
        <v>0</v>
      </c>
      <c r="AT35" s="97">
        <f>SUMIFS('Points - Player Total'!$AA$8:$AA$59,'Points - Player Total'!$A$8:$A$59,'Points - Teams W1'!$A35,'Teams - Window 1'!AT$6:AT$57,1)</f>
        <v>0</v>
      </c>
      <c r="AU35" s="97">
        <f>SUMIFS('Points - Player Total'!$AA$8:$AA$59,'Points - Player Total'!$A$8:$A$59,'Points - Teams W1'!$A35,'Teams - Window 1'!AU$6:AU$57,1)</f>
        <v>275</v>
      </c>
      <c r="AV35" s="97">
        <f>SUMIFS('Points - Player Total'!$AA$8:$AA$59,'Points - Player Total'!$A$8:$A$59,'Points - Teams W1'!$A35,'Teams - Window 1'!AV$6:AV$57,1)</f>
        <v>275</v>
      </c>
      <c r="AW35" s="97">
        <f>SUMIFS('Points - Player Total'!$AA$8:$AA$59,'Points - Player Total'!$A$8:$A$59,'Points - Teams W1'!$A35,'Teams - Window 1'!AW$6:AW$57,1)</f>
        <v>275</v>
      </c>
      <c r="AX35" s="97">
        <f>SUMIFS('Points - Player Total'!$AA$8:$AA$59,'Points - Player Total'!$A$8:$A$59,'Points - Teams W1'!$A35,'Teams - Window 1'!AX$6:AX$57,1)</f>
        <v>275</v>
      </c>
      <c r="AY35" s="97">
        <f>SUMIFS('Points - Player Total'!$AA$8:$AA$59,'Points - Player Total'!$A$8:$A$59,'Points - Teams W1'!$A35,'Teams - Window 1'!AY$6:AY$57,1)</f>
        <v>275</v>
      </c>
      <c r="AZ35" s="97">
        <f>SUMIFS('Points - Player Total'!$AA$8:$AA$59,'Points - Player Total'!$A$8:$A$59,'Points - Teams W1'!$A35,'Teams - Window 1'!AZ$6:AZ$57,1)</f>
        <v>0</v>
      </c>
      <c r="BA35" s="97">
        <f>SUMIFS('Points - Player Total'!$AA$8:$AA$59,'Points - Player Total'!$A$8:$A$59,'Points - Teams W1'!$A35,'Teams - Window 1'!BA$6:BA$57,1)</f>
        <v>0</v>
      </c>
      <c r="BB35" s="97">
        <f>SUMIFS('Points - Player Total'!$AA$8:$AA$59,'Points - Player Total'!$A$8:$A$59,'Points - Teams W1'!$A35,'Teams - Window 1'!BB$6:BB$57,1)</f>
        <v>0</v>
      </c>
      <c r="BC35" s="97">
        <f>SUMIFS('Points - Player Total'!$AA$8:$AA$59,'Points - Player Total'!$A$8:$A$59,'Points - Teams W1'!$A35,'Teams - Window 1'!BC$6:BC$57,1)</f>
        <v>0</v>
      </c>
      <c r="BD35" s="97">
        <f>SUMIFS('Points - Player Total'!$AA$8:$AA$59,'Points - Player Total'!$A$8:$A$59,'Points - Teams W1'!$A35,'Teams - Window 1'!BD$6:BD$57,1)</f>
        <v>275</v>
      </c>
      <c r="BE35" s="97">
        <f>SUMIFS('Points - Player Total'!$AA$8:$AA$59,'Points - Player Total'!$A$8:$A$59,'Points - Teams W1'!$A35,'Teams - Window 1'!BE$6:BE$57,1)</f>
        <v>0</v>
      </c>
      <c r="BF35" s="97"/>
      <c r="BG35" s="86">
        <v>30</v>
      </c>
      <c r="BH35" t="s">
        <v>255</v>
      </c>
      <c r="BI35">
        <v>714</v>
      </c>
      <c r="BJ35">
        <f t="shared" si="0"/>
        <v>541</v>
      </c>
      <c r="BK35">
        <v>30</v>
      </c>
      <c r="BL35" t="s">
        <v>332</v>
      </c>
      <c r="BM35">
        <v>356</v>
      </c>
      <c r="BN35">
        <v>30</v>
      </c>
      <c r="BO35" t="s">
        <v>12</v>
      </c>
      <c r="BP35">
        <v>387</v>
      </c>
      <c r="BQ35">
        <v>30</v>
      </c>
    </row>
    <row r="36" spans="1:69" x14ac:dyDescent="0.25">
      <c r="A36" t="s">
        <v>84</v>
      </c>
      <c r="B36" s="16" t="s">
        <v>79</v>
      </c>
      <c r="C36" t="s">
        <v>105</v>
      </c>
      <c r="D36" s="15">
        <v>6</v>
      </c>
      <c r="E36" s="97">
        <f>SUMIFS('Points - Player Total'!$AA$8:$AA$59,'Points - Player Total'!$A$8:$A$59,'Points - Teams W1'!$A36,'Teams - Window 1'!E$6:E$57,1)</f>
        <v>114</v>
      </c>
      <c r="F36" s="97">
        <f>SUMIFS('Points - Player Total'!$AA$8:$AA$59,'Points - Player Total'!$A$8:$A$59,'Points - Teams W1'!$A36,'Teams - Window 1'!F$6:F$57,1)</f>
        <v>0</v>
      </c>
      <c r="G36" s="97">
        <f>SUMIFS('Points - Player Total'!$AA$8:$AA$59,'Points - Player Total'!$A$8:$A$59,'Points - Teams W1'!$A36,'Teams - Window 1'!G$6:G$57,1)</f>
        <v>0</v>
      </c>
      <c r="H36" s="97">
        <f>SUMIFS('Points - Player Total'!$AA$8:$AA$59,'Points - Player Total'!$A$8:$A$59,'Points - Teams W1'!$A36,'Teams - Window 1'!H$6:H$57,1)</f>
        <v>0</v>
      </c>
      <c r="I36" s="97">
        <f>SUMIFS('Points - Player Total'!$AA$8:$AA$59,'Points - Player Total'!$A$8:$A$59,'Points - Teams W1'!$A36,'Teams - Window 1'!I$6:I$57,1)</f>
        <v>114</v>
      </c>
      <c r="J36" s="97">
        <f>SUMIFS('Points - Player Total'!$AA$8:$AA$59,'Points - Player Total'!$A$8:$A$59,'Points - Teams W1'!$A36,'Teams - Window 1'!J$6:J$57,1)</f>
        <v>0</v>
      </c>
      <c r="K36" s="97">
        <f>SUMIFS('Points - Player Total'!$AA$8:$AA$59,'Points - Player Total'!$A$8:$A$59,'Points - Teams W1'!$A36,'Teams - Window 1'!K$6:K$57,1)</f>
        <v>0</v>
      </c>
      <c r="L36" s="97">
        <f>SUMIFS('Points - Player Total'!$AA$8:$AA$59,'Points - Player Total'!$A$8:$A$59,'Points - Teams W1'!$A36,'Teams - Window 1'!L$6:L$57,1)</f>
        <v>0</v>
      </c>
      <c r="M36" s="97">
        <f>SUMIFS('Points - Player Total'!$AA$8:$AA$59,'Points - Player Total'!$A$8:$A$59,'Points - Teams W1'!$A36,'Teams - Window 1'!M$6:M$57,1)</f>
        <v>0</v>
      </c>
      <c r="N36" s="97">
        <f>SUMIFS('Points - Player Total'!$AA$8:$AA$59,'Points - Player Total'!$A$8:$A$59,'Points - Teams W1'!$A36,'Teams - Window 1'!N$6:N$57,1)</f>
        <v>114</v>
      </c>
      <c r="O36" s="97">
        <f>SUMIFS('Points - Player Total'!$AA$8:$AA$59,'Points - Player Total'!$A$8:$A$59,'Points - Teams W1'!$A36,'Teams - Window 1'!O$6:O$57,1)</f>
        <v>0</v>
      </c>
      <c r="P36" s="97">
        <f>SUMIFS('Points - Player Total'!$AA$8:$AA$59,'Points - Player Total'!$A$8:$A$59,'Points - Teams W1'!$A36,'Teams - Window 1'!P$6:P$57,1)</f>
        <v>114</v>
      </c>
      <c r="Q36" s="97">
        <f>SUMIFS('Points - Player Total'!$AA$8:$AA$59,'Points - Player Total'!$A$8:$A$59,'Points - Teams W1'!$A36,'Teams - Window 1'!Q$6:Q$57,1)</f>
        <v>114</v>
      </c>
      <c r="R36" s="97">
        <f>SUMIFS('Points - Player Total'!$AA$8:$AA$59,'Points - Player Total'!$A$8:$A$59,'Points - Teams W1'!$A36,'Teams - Window 1'!R$6:R$57,1)</f>
        <v>0</v>
      </c>
      <c r="S36" s="97">
        <f>SUMIFS('Points - Player Total'!$AA$8:$AA$59,'Points - Player Total'!$A$8:$A$59,'Points - Teams W1'!$A36,'Teams - Window 1'!S$6:S$57,1)</f>
        <v>0</v>
      </c>
      <c r="T36" s="97">
        <f>SUMIFS('Points - Player Total'!$AA$8:$AA$59,'Points - Player Total'!$A$8:$A$59,'Points - Teams W1'!$A36,'Teams - Window 1'!T$6:T$57,1)</f>
        <v>0</v>
      </c>
      <c r="U36" s="97">
        <f>SUMIFS('Points - Player Total'!$AA$8:$AA$59,'Points - Player Total'!$A$8:$A$59,'Points - Teams W1'!$A36,'Teams - Window 1'!U$6:U$57,1)</f>
        <v>0</v>
      </c>
      <c r="V36" s="97">
        <f>SUMIFS('Points - Player Total'!$AA$8:$AA$59,'Points - Player Total'!$A$8:$A$59,'Points - Teams W1'!$A36,'Teams - Window 1'!V$6:V$57,1)</f>
        <v>114</v>
      </c>
      <c r="W36" s="97">
        <f>SUMIFS('Points - Player Total'!$AA$8:$AA$59,'Points - Player Total'!$A$8:$A$59,'Points - Teams W1'!$A36,'Teams - Window 1'!W$6:W$57,1)</f>
        <v>0</v>
      </c>
      <c r="X36" s="97">
        <f>SUMIFS('Points - Player Total'!$AA$8:$AA$59,'Points - Player Total'!$A$8:$A$59,'Points - Teams W1'!$A36,'Teams - Window 1'!X$6:X$57,1)</f>
        <v>0</v>
      </c>
      <c r="Y36" s="97">
        <f>SUMIFS('Points - Player Total'!$AA$8:$AA$59,'Points - Player Total'!$A$8:$A$59,'Points - Teams W1'!$A36,'Teams - Window 1'!Y$6:Y$57,1)</f>
        <v>0</v>
      </c>
      <c r="Z36" s="97">
        <f>SUMIFS('Points - Player Total'!$AA$8:$AA$59,'Points - Player Total'!$A$8:$A$59,'Points - Teams W1'!$A36,'Teams - Window 1'!Z$6:Z$57,1)</f>
        <v>0</v>
      </c>
      <c r="AA36" s="97">
        <f>SUMIFS('Points - Player Total'!$AA$8:$AA$59,'Points - Player Total'!$A$8:$A$59,'Points - Teams W1'!$A36,'Teams - Window 1'!AA$6:AA$57,1)</f>
        <v>0</v>
      </c>
      <c r="AB36" s="97">
        <f>SUMIFS('Points - Player Total'!$AA$8:$AA$59,'Points - Player Total'!$A$8:$A$59,'Points - Teams W1'!$A36,'Teams - Window 1'!AB$6:AB$57,1)</f>
        <v>0</v>
      </c>
      <c r="AC36" s="97">
        <f>SUMIFS('Points - Player Total'!$AA$8:$AA$59,'Points - Player Total'!$A$8:$A$59,'Points - Teams W1'!$A36,'Teams - Window 1'!AC$6:AC$57,1)</f>
        <v>0</v>
      </c>
      <c r="AD36" s="97">
        <f>SUMIFS('Points - Player Total'!$AA$8:$AA$59,'Points - Player Total'!$A$8:$A$59,'Points - Teams W1'!$A36,'Teams - Window 1'!AD$6:AD$57,1)</f>
        <v>0</v>
      </c>
      <c r="AE36" s="97">
        <f>SUMIFS('Points - Player Total'!$AA$8:$AA$59,'Points - Player Total'!$A$8:$A$59,'Points - Teams W1'!$A36,'Teams - Window 1'!AE$6:AE$57,1)</f>
        <v>0</v>
      </c>
      <c r="AF36" s="97">
        <f>SUMIFS('Points - Player Total'!$AA$8:$AA$59,'Points - Player Total'!$A$8:$A$59,'Points - Teams W1'!$A36,'Teams - Window 1'!AF$6:AF$57,1)</f>
        <v>0</v>
      </c>
      <c r="AG36" s="97">
        <f>SUMIFS('Points - Player Total'!$AA$8:$AA$59,'Points - Player Total'!$A$8:$A$59,'Points - Teams W1'!$A36,'Teams - Window 1'!AG$6:AG$57,1)</f>
        <v>0</v>
      </c>
      <c r="AH36" s="97">
        <f>SUMIFS('Points - Player Total'!$AA$8:$AA$59,'Points - Player Total'!$A$8:$A$59,'Points - Teams W1'!$A36,'Teams - Window 1'!AH$6:AH$57,1)</f>
        <v>0</v>
      </c>
      <c r="AI36" s="97">
        <f>SUMIFS('Points - Player Total'!$AA$8:$AA$59,'Points - Player Total'!$A$8:$A$59,'Points - Teams W1'!$A36,'Teams - Window 1'!AI$6:AI$57,1)</f>
        <v>0</v>
      </c>
      <c r="AJ36" s="97">
        <f>SUMIFS('Points - Player Total'!$AA$8:$AA$59,'Points - Player Total'!$A$8:$A$59,'Points - Teams W1'!$A36,'Teams - Window 1'!AJ$6:AJ$57,1)</f>
        <v>114</v>
      </c>
      <c r="AK36" s="97">
        <f>SUMIFS('Points - Player Total'!$AA$8:$AA$59,'Points - Player Total'!$A$8:$A$59,'Points - Teams W1'!$A36,'Teams - Window 1'!AK$6:AK$57,1)</f>
        <v>0</v>
      </c>
      <c r="AL36" s="97">
        <f>SUMIFS('Points - Player Total'!$AA$8:$AA$59,'Points - Player Total'!$A$8:$A$59,'Points - Teams W1'!$A36,'Teams - Window 1'!AL$6:AL$57,1)</f>
        <v>0</v>
      </c>
      <c r="AM36" s="97">
        <f>SUMIFS('Points - Player Total'!$AA$8:$AA$59,'Points - Player Total'!$A$8:$A$59,'Points - Teams W1'!$A36,'Teams - Window 1'!AM$6:AM$57,1)</f>
        <v>114</v>
      </c>
      <c r="AN36" s="97">
        <f>SUMIFS('Points - Player Total'!$AA$8:$AA$59,'Points - Player Total'!$A$8:$A$59,'Points - Teams W1'!$A36,'Teams - Window 1'!AN$6:AN$57,1)</f>
        <v>0</v>
      </c>
      <c r="AO36" s="97">
        <f>SUMIFS('Points - Player Total'!$AA$8:$AA$59,'Points - Player Total'!$A$8:$A$59,'Points - Teams W1'!$A36,'Teams - Window 1'!AO$6:AO$57,1)</f>
        <v>0</v>
      </c>
      <c r="AP36" s="97">
        <f>SUMIFS('Points - Player Total'!$AA$8:$AA$59,'Points - Player Total'!$A$8:$A$59,'Points - Teams W1'!$A36,'Teams - Window 1'!AP$6:AP$57,1)</f>
        <v>114</v>
      </c>
      <c r="AQ36" s="97">
        <f>SUMIFS('Points - Player Total'!$AA$8:$AA$59,'Points - Player Total'!$A$8:$A$59,'Points - Teams W1'!$A36,'Teams - Window 1'!AQ$6:AQ$57,1)</f>
        <v>114</v>
      </c>
      <c r="AR36" s="97">
        <f>SUMIFS('Points - Player Total'!$AA$8:$AA$59,'Points - Player Total'!$A$8:$A$59,'Points - Teams W1'!$A36,'Teams - Window 1'!AR$6:AR$57,1)</f>
        <v>114</v>
      </c>
      <c r="AS36" s="97">
        <f>SUMIFS('Points - Player Total'!$AA$8:$AA$59,'Points - Player Total'!$A$8:$A$59,'Points - Teams W1'!$A36,'Teams - Window 1'!AS$6:AS$57,1)</f>
        <v>114</v>
      </c>
      <c r="AT36" s="97">
        <f>SUMIFS('Points - Player Total'!$AA$8:$AA$59,'Points - Player Total'!$A$8:$A$59,'Points - Teams W1'!$A36,'Teams - Window 1'!AT$6:AT$57,1)</f>
        <v>0</v>
      </c>
      <c r="AU36" s="97">
        <f>SUMIFS('Points - Player Total'!$AA$8:$AA$59,'Points - Player Total'!$A$8:$A$59,'Points - Teams W1'!$A36,'Teams - Window 1'!AU$6:AU$57,1)</f>
        <v>0</v>
      </c>
      <c r="AV36" s="97">
        <f>SUMIFS('Points - Player Total'!$AA$8:$AA$59,'Points - Player Total'!$A$8:$A$59,'Points - Teams W1'!$A36,'Teams - Window 1'!AV$6:AV$57,1)</f>
        <v>0</v>
      </c>
      <c r="AW36" s="97">
        <f>SUMIFS('Points - Player Total'!$AA$8:$AA$59,'Points - Player Total'!$A$8:$A$59,'Points - Teams W1'!$A36,'Teams - Window 1'!AW$6:AW$57,1)</f>
        <v>0</v>
      </c>
      <c r="AX36" s="97">
        <f>SUMIFS('Points - Player Total'!$AA$8:$AA$59,'Points - Player Total'!$A$8:$A$59,'Points - Teams W1'!$A36,'Teams - Window 1'!AX$6:AX$57,1)</f>
        <v>0</v>
      </c>
      <c r="AY36" s="97">
        <f>SUMIFS('Points - Player Total'!$AA$8:$AA$59,'Points - Player Total'!$A$8:$A$59,'Points - Teams W1'!$A36,'Teams - Window 1'!AY$6:AY$57,1)</f>
        <v>0</v>
      </c>
      <c r="AZ36" s="97">
        <f>SUMIFS('Points - Player Total'!$AA$8:$AA$59,'Points - Player Total'!$A$8:$A$59,'Points - Teams W1'!$A36,'Teams - Window 1'!AZ$6:AZ$57,1)</f>
        <v>114</v>
      </c>
      <c r="BA36" s="97">
        <f>SUMIFS('Points - Player Total'!$AA$8:$AA$59,'Points - Player Total'!$A$8:$A$59,'Points - Teams W1'!$A36,'Teams - Window 1'!BA$6:BA$57,1)</f>
        <v>0</v>
      </c>
      <c r="BB36" s="97">
        <f>SUMIFS('Points - Player Total'!$AA$8:$AA$59,'Points - Player Total'!$A$8:$A$59,'Points - Teams W1'!$A36,'Teams - Window 1'!BB$6:BB$57,1)</f>
        <v>0</v>
      </c>
      <c r="BC36" s="97">
        <f>SUMIFS('Points - Player Total'!$AA$8:$AA$59,'Points - Player Total'!$A$8:$A$59,'Points - Teams W1'!$A36,'Teams - Window 1'!BC$6:BC$57,1)</f>
        <v>0</v>
      </c>
      <c r="BD36" s="97">
        <f>SUMIFS('Points - Player Total'!$AA$8:$AA$59,'Points - Player Total'!$A$8:$A$59,'Points - Teams W1'!$A36,'Teams - Window 1'!BD$6:BD$57,1)</f>
        <v>0</v>
      </c>
      <c r="BE36" s="97">
        <f>SUMIFS('Points - Player Total'!$AA$8:$AA$59,'Points - Player Total'!$A$8:$A$59,'Points - Teams W1'!$A36,'Teams - Window 1'!BE$6:BE$57,1)</f>
        <v>0</v>
      </c>
      <c r="BF36" s="97"/>
      <c r="BG36" s="86">
        <v>31</v>
      </c>
      <c r="BH36" t="s">
        <v>330</v>
      </c>
      <c r="BI36">
        <v>703</v>
      </c>
      <c r="BJ36">
        <f t="shared" si="0"/>
        <v>552</v>
      </c>
      <c r="BK36">
        <v>31</v>
      </c>
      <c r="BL36" t="s">
        <v>244</v>
      </c>
      <c r="BM36">
        <v>351</v>
      </c>
      <c r="BN36">
        <v>31</v>
      </c>
      <c r="BO36" t="s">
        <v>6</v>
      </c>
      <c r="BP36">
        <v>378</v>
      </c>
      <c r="BQ36">
        <v>31</v>
      </c>
    </row>
    <row r="37" spans="1:69" x14ac:dyDescent="0.25">
      <c r="A37" t="s">
        <v>30</v>
      </c>
      <c r="B37" s="16" t="s">
        <v>79</v>
      </c>
      <c r="C37" t="s">
        <v>105</v>
      </c>
      <c r="D37" s="15">
        <v>5</v>
      </c>
      <c r="E37" s="97">
        <f>SUMIFS('Points - Player Total'!$AA$8:$AA$59,'Points - Player Total'!$A$8:$A$59,'Points - Teams W1'!$A37,'Teams - Window 1'!E$6:E$57,1)</f>
        <v>0</v>
      </c>
      <c r="F37" s="97">
        <f>SUMIFS('Points - Player Total'!$AA$8:$AA$59,'Points - Player Total'!$A$8:$A$59,'Points - Teams W1'!$A37,'Teams - Window 1'!F$6:F$57,1)</f>
        <v>0</v>
      </c>
      <c r="G37" s="97">
        <f>SUMIFS('Points - Player Total'!$AA$8:$AA$59,'Points - Player Total'!$A$8:$A$59,'Points - Teams W1'!$A37,'Teams - Window 1'!G$6:G$57,1)</f>
        <v>0</v>
      </c>
      <c r="H37" s="97">
        <f>SUMIFS('Points - Player Total'!$AA$8:$AA$59,'Points - Player Total'!$A$8:$A$59,'Points - Teams W1'!$A37,'Teams - Window 1'!H$6:H$57,1)</f>
        <v>50</v>
      </c>
      <c r="I37" s="97">
        <f>SUMIFS('Points - Player Total'!$AA$8:$AA$59,'Points - Player Total'!$A$8:$A$59,'Points - Teams W1'!$A37,'Teams - Window 1'!I$6:I$57,1)</f>
        <v>0</v>
      </c>
      <c r="J37" s="97">
        <f>SUMIFS('Points - Player Total'!$AA$8:$AA$59,'Points - Player Total'!$A$8:$A$59,'Points - Teams W1'!$A37,'Teams - Window 1'!J$6:J$57,1)</f>
        <v>0</v>
      </c>
      <c r="K37" s="97">
        <f>SUMIFS('Points - Player Total'!$AA$8:$AA$59,'Points - Player Total'!$A$8:$A$59,'Points - Teams W1'!$A37,'Teams - Window 1'!K$6:K$57,1)</f>
        <v>0</v>
      </c>
      <c r="L37" s="97">
        <f>SUMIFS('Points - Player Total'!$AA$8:$AA$59,'Points - Player Total'!$A$8:$A$59,'Points - Teams W1'!$A37,'Teams - Window 1'!L$6:L$57,1)</f>
        <v>0</v>
      </c>
      <c r="M37" s="97">
        <f>SUMIFS('Points - Player Total'!$AA$8:$AA$59,'Points - Player Total'!$A$8:$A$59,'Points - Teams W1'!$A37,'Teams - Window 1'!M$6:M$57,1)</f>
        <v>0</v>
      </c>
      <c r="N37" s="97">
        <f>SUMIFS('Points - Player Total'!$AA$8:$AA$59,'Points - Player Total'!$A$8:$A$59,'Points - Teams W1'!$A37,'Teams - Window 1'!N$6:N$57,1)</f>
        <v>0</v>
      </c>
      <c r="O37" s="97">
        <f>SUMIFS('Points - Player Total'!$AA$8:$AA$59,'Points - Player Total'!$A$8:$A$59,'Points - Teams W1'!$A37,'Teams - Window 1'!O$6:O$57,1)</f>
        <v>0</v>
      </c>
      <c r="P37" s="97">
        <f>SUMIFS('Points - Player Total'!$AA$8:$AA$59,'Points - Player Total'!$A$8:$A$59,'Points - Teams W1'!$A37,'Teams - Window 1'!P$6:P$57,1)</f>
        <v>0</v>
      </c>
      <c r="Q37" s="97">
        <f>SUMIFS('Points - Player Total'!$AA$8:$AA$59,'Points - Player Total'!$A$8:$A$59,'Points - Teams W1'!$A37,'Teams - Window 1'!Q$6:Q$57,1)</f>
        <v>0</v>
      </c>
      <c r="R37" s="97">
        <f>SUMIFS('Points - Player Total'!$AA$8:$AA$59,'Points - Player Total'!$A$8:$A$59,'Points - Teams W1'!$A37,'Teams - Window 1'!R$6:R$57,1)</f>
        <v>0</v>
      </c>
      <c r="S37" s="97">
        <f>SUMIFS('Points - Player Total'!$AA$8:$AA$59,'Points - Player Total'!$A$8:$A$59,'Points - Teams W1'!$A37,'Teams - Window 1'!S$6:S$57,1)</f>
        <v>0</v>
      </c>
      <c r="T37" s="97">
        <f>SUMIFS('Points - Player Total'!$AA$8:$AA$59,'Points - Player Total'!$A$8:$A$59,'Points - Teams W1'!$A37,'Teams - Window 1'!T$6:T$57,1)</f>
        <v>0</v>
      </c>
      <c r="U37" s="97">
        <f>SUMIFS('Points - Player Total'!$AA$8:$AA$59,'Points - Player Total'!$A$8:$A$59,'Points - Teams W1'!$A37,'Teams - Window 1'!U$6:U$57,1)</f>
        <v>50</v>
      </c>
      <c r="V37" s="97">
        <f>SUMIFS('Points - Player Total'!$AA$8:$AA$59,'Points - Player Total'!$A$8:$A$59,'Points - Teams W1'!$A37,'Teams - Window 1'!V$6:V$57,1)</f>
        <v>0</v>
      </c>
      <c r="W37" s="97">
        <f>SUMIFS('Points - Player Total'!$AA$8:$AA$59,'Points - Player Total'!$A$8:$A$59,'Points - Teams W1'!$A37,'Teams - Window 1'!W$6:W$57,1)</f>
        <v>0</v>
      </c>
      <c r="X37" s="97">
        <f>SUMIFS('Points - Player Total'!$AA$8:$AA$59,'Points - Player Total'!$A$8:$A$59,'Points - Teams W1'!$A37,'Teams - Window 1'!X$6:X$57,1)</f>
        <v>0</v>
      </c>
      <c r="Y37" s="97">
        <f>SUMIFS('Points - Player Total'!$AA$8:$AA$59,'Points - Player Total'!$A$8:$A$59,'Points - Teams W1'!$A37,'Teams - Window 1'!Y$6:Y$57,1)</f>
        <v>0</v>
      </c>
      <c r="Z37" s="97">
        <f>SUMIFS('Points - Player Total'!$AA$8:$AA$59,'Points - Player Total'!$A$8:$A$59,'Points - Teams W1'!$A37,'Teams - Window 1'!Z$6:Z$57,1)</f>
        <v>0</v>
      </c>
      <c r="AA37" s="97">
        <f>SUMIFS('Points - Player Total'!$AA$8:$AA$59,'Points - Player Total'!$A$8:$A$59,'Points - Teams W1'!$A37,'Teams - Window 1'!AA$6:AA$57,1)</f>
        <v>50</v>
      </c>
      <c r="AB37" s="97">
        <f>SUMIFS('Points - Player Total'!$AA$8:$AA$59,'Points - Player Total'!$A$8:$A$59,'Points - Teams W1'!$A37,'Teams - Window 1'!AB$6:AB$57,1)</f>
        <v>0</v>
      </c>
      <c r="AC37" s="97">
        <f>SUMIFS('Points - Player Total'!$AA$8:$AA$59,'Points - Player Total'!$A$8:$A$59,'Points - Teams W1'!$A37,'Teams - Window 1'!AC$6:AC$57,1)</f>
        <v>0</v>
      </c>
      <c r="AD37" s="97">
        <f>SUMIFS('Points - Player Total'!$AA$8:$AA$59,'Points - Player Total'!$A$8:$A$59,'Points - Teams W1'!$A37,'Teams - Window 1'!AD$6:AD$57,1)</f>
        <v>50</v>
      </c>
      <c r="AE37" s="97">
        <f>SUMIFS('Points - Player Total'!$AA$8:$AA$59,'Points - Player Total'!$A$8:$A$59,'Points - Teams W1'!$A37,'Teams - Window 1'!AE$6:AE$57,1)</f>
        <v>0</v>
      </c>
      <c r="AF37" s="97">
        <f>SUMIFS('Points - Player Total'!$AA$8:$AA$59,'Points - Player Total'!$A$8:$A$59,'Points - Teams W1'!$A37,'Teams - Window 1'!AF$6:AF$57,1)</f>
        <v>0</v>
      </c>
      <c r="AG37" s="97">
        <f>SUMIFS('Points - Player Total'!$AA$8:$AA$59,'Points - Player Total'!$A$8:$A$59,'Points - Teams W1'!$A37,'Teams - Window 1'!AG$6:AG$57,1)</f>
        <v>0</v>
      </c>
      <c r="AH37" s="97">
        <f>SUMIFS('Points - Player Total'!$AA$8:$AA$59,'Points - Player Total'!$A$8:$A$59,'Points - Teams W1'!$A37,'Teams - Window 1'!AH$6:AH$57,1)</f>
        <v>0</v>
      </c>
      <c r="AI37" s="97">
        <f>SUMIFS('Points - Player Total'!$AA$8:$AA$59,'Points - Player Total'!$A$8:$A$59,'Points - Teams W1'!$A37,'Teams - Window 1'!AI$6:AI$57,1)</f>
        <v>0</v>
      </c>
      <c r="AJ37" s="97">
        <f>SUMIFS('Points - Player Total'!$AA$8:$AA$59,'Points - Player Total'!$A$8:$A$59,'Points - Teams W1'!$A37,'Teams - Window 1'!AJ$6:AJ$57,1)</f>
        <v>0</v>
      </c>
      <c r="AK37" s="97">
        <f>SUMIFS('Points - Player Total'!$AA$8:$AA$59,'Points - Player Total'!$A$8:$A$59,'Points - Teams W1'!$A37,'Teams - Window 1'!AK$6:AK$57,1)</f>
        <v>0</v>
      </c>
      <c r="AL37" s="97">
        <f>SUMIFS('Points - Player Total'!$AA$8:$AA$59,'Points - Player Total'!$A$8:$A$59,'Points - Teams W1'!$A37,'Teams - Window 1'!AL$6:AL$57,1)</f>
        <v>0</v>
      </c>
      <c r="AM37" s="97">
        <f>SUMIFS('Points - Player Total'!$AA$8:$AA$59,'Points - Player Total'!$A$8:$A$59,'Points - Teams W1'!$A37,'Teams - Window 1'!AM$6:AM$57,1)</f>
        <v>0</v>
      </c>
      <c r="AN37" s="97">
        <f>SUMIFS('Points - Player Total'!$AA$8:$AA$59,'Points - Player Total'!$A$8:$A$59,'Points - Teams W1'!$A37,'Teams - Window 1'!AN$6:AN$57,1)</f>
        <v>0</v>
      </c>
      <c r="AO37" s="97">
        <f>SUMIFS('Points - Player Total'!$AA$8:$AA$59,'Points - Player Total'!$A$8:$A$59,'Points - Teams W1'!$A37,'Teams - Window 1'!AO$6:AO$57,1)</f>
        <v>0</v>
      </c>
      <c r="AP37" s="97">
        <f>SUMIFS('Points - Player Total'!$AA$8:$AA$59,'Points - Player Total'!$A$8:$A$59,'Points - Teams W1'!$A37,'Teams - Window 1'!AP$6:AP$57,1)</f>
        <v>0</v>
      </c>
      <c r="AQ37" s="97">
        <f>SUMIFS('Points - Player Total'!$AA$8:$AA$59,'Points - Player Total'!$A$8:$A$59,'Points - Teams W1'!$A37,'Teams - Window 1'!AQ$6:AQ$57,1)</f>
        <v>0</v>
      </c>
      <c r="AR37" s="97">
        <f>SUMIFS('Points - Player Total'!$AA$8:$AA$59,'Points - Player Total'!$A$8:$A$59,'Points - Teams W1'!$A37,'Teams - Window 1'!AR$6:AR$57,1)</f>
        <v>0</v>
      </c>
      <c r="AS37" s="97">
        <f>SUMIFS('Points - Player Total'!$AA$8:$AA$59,'Points - Player Total'!$A$8:$A$59,'Points - Teams W1'!$A37,'Teams - Window 1'!AS$6:AS$57,1)</f>
        <v>0</v>
      </c>
      <c r="AT37" s="97">
        <f>SUMIFS('Points - Player Total'!$AA$8:$AA$59,'Points - Player Total'!$A$8:$A$59,'Points - Teams W1'!$A37,'Teams - Window 1'!AT$6:AT$57,1)</f>
        <v>50</v>
      </c>
      <c r="AU37" s="97">
        <f>SUMIFS('Points - Player Total'!$AA$8:$AA$59,'Points - Player Total'!$A$8:$A$59,'Points - Teams W1'!$A37,'Teams - Window 1'!AU$6:AU$57,1)</f>
        <v>0</v>
      </c>
      <c r="AV37" s="97">
        <f>SUMIFS('Points - Player Total'!$AA$8:$AA$59,'Points - Player Total'!$A$8:$A$59,'Points - Teams W1'!$A37,'Teams - Window 1'!AV$6:AV$57,1)</f>
        <v>0</v>
      </c>
      <c r="AW37" s="97">
        <f>SUMIFS('Points - Player Total'!$AA$8:$AA$59,'Points - Player Total'!$A$8:$A$59,'Points - Teams W1'!$A37,'Teams - Window 1'!AW$6:AW$57,1)</f>
        <v>0</v>
      </c>
      <c r="AX37" s="97">
        <f>SUMIFS('Points - Player Total'!$AA$8:$AA$59,'Points - Player Total'!$A$8:$A$59,'Points - Teams W1'!$A37,'Teams - Window 1'!AX$6:AX$57,1)</f>
        <v>0</v>
      </c>
      <c r="AY37" s="97">
        <f>SUMIFS('Points - Player Total'!$AA$8:$AA$59,'Points - Player Total'!$A$8:$A$59,'Points - Teams W1'!$A37,'Teams - Window 1'!AY$6:AY$57,1)</f>
        <v>0</v>
      </c>
      <c r="AZ37" s="97">
        <f>SUMIFS('Points - Player Total'!$AA$8:$AA$59,'Points - Player Total'!$A$8:$A$59,'Points - Teams W1'!$A37,'Teams - Window 1'!AZ$6:AZ$57,1)</f>
        <v>0</v>
      </c>
      <c r="BA37" s="97">
        <f>SUMIFS('Points - Player Total'!$AA$8:$AA$59,'Points - Player Total'!$A$8:$A$59,'Points - Teams W1'!$A37,'Teams - Window 1'!BA$6:BA$57,1)</f>
        <v>50</v>
      </c>
      <c r="BB37" s="97">
        <f>SUMIFS('Points - Player Total'!$AA$8:$AA$59,'Points - Player Total'!$A$8:$A$59,'Points - Teams W1'!$A37,'Teams - Window 1'!BB$6:BB$57,1)</f>
        <v>0</v>
      </c>
      <c r="BC37" s="97">
        <f>SUMIFS('Points - Player Total'!$AA$8:$AA$59,'Points - Player Total'!$A$8:$A$59,'Points - Teams W1'!$A37,'Teams - Window 1'!BC$6:BC$57,1)</f>
        <v>0</v>
      </c>
      <c r="BD37" s="97">
        <f>SUMIFS('Points - Player Total'!$AA$8:$AA$59,'Points - Player Total'!$A$8:$A$59,'Points - Teams W1'!$A37,'Teams - Window 1'!BD$6:BD$57,1)</f>
        <v>0</v>
      </c>
      <c r="BE37" s="97">
        <f>SUMIFS('Points - Player Total'!$AA$8:$AA$59,'Points - Player Total'!$A$8:$A$59,'Points - Teams W1'!$A37,'Teams - Window 1'!BE$6:BE$57,1)</f>
        <v>0</v>
      </c>
      <c r="BF37" s="97"/>
      <c r="BG37" s="86">
        <v>32</v>
      </c>
      <c r="BH37" t="s">
        <v>23</v>
      </c>
      <c r="BI37">
        <v>697</v>
      </c>
      <c r="BJ37">
        <f t="shared" si="0"/>
        <v>558</v>
      </c>
      <c r="BK37">
        <v>32</v>
      </c>
      <c r="BL37" t="s">
        <v>25</v>
      </c>
      <c r="BM37">
        <v>350</v>
      </c>
      <c r="BN37">
        <v>32</v>
      </c>
      <c r="BO37" t="s">
        <v>4</v>
      </c>
      <c r="BP37">
        <v>374</v>
      </c>
      <c r="BQ37">
        <v>32</v>
      </c>
    </row>
    <row r="38" spans="1:69" x14ac:dyDescent="0.25">
      <c r="A38" t="s">
        <v>20</v>
      </c>
      <c r="B38" s="16" t="s">
        <v>80</v>
      </c>
      <c r="C38" t="s">
        <v>105</v>
      </c>
      <c r="D38" s="15">
        <v>5</v>
      </c>
      <c r="E38" s="97">
        <f>SUMIFS('Points - Player Total'!$AA$8:$AA$59,'Points - Player Total'!$A$8:$A$59,'Points - Teams W1'!$A38,'Teams - Window 1'!E$6:E$57,1)</f>
        <v>0</v>
      </c>
      <c r="F38" s="97">
        <f>SUMIFS('Points - Player Total'!$AA$8:$AA$59,'Points - Player Total'!$A$8:$A$59,'Points - Teams W1'!$A38,'Teams - Window 1'!F$6:F$57,1)</f>
        <v>0</v>
      </c>
      <c r="G38" s="97">
        <f>SUMIFS('Points - Player Total'!$AA$8:$AA$59,'Points - Player Total'!$A$8:$A$59,'Points - Teams W1'!$A38,'Teams - Window 1'!G$6:G$57,1)</f>
        <v>0</v>
      </c>
      <c r="H38" s="97">
        <f>SUMIFS('Points - Player Total'!$AA$8:$AA$59,'Points - Player Total'!$A$8:$A$59,'Points - Teams W1'!$A38,'Teams - Window 1'!H$6:H$57,1)</f>
        <v>0</v>
      </c>
      <c r="I38" s="97">
        <f>SUMIFS('Points - Player Total'!$AA$8:$AA$59,'Points - Player Total'!$A$8:$A$59,'Points - Teams W1'!$A38,'Teams - Window 1'!I$6:I$57,1)</f>
        <v>0</v>
      </c>
      <c r="J38" s="97">
        <f>SUMIFS('Points - Player Total'!$AA$8:$AA$59,'Points - Player Total'!$A$8:$A$59,'Points - Teams W1'!$A38,'Teams - Window 1'!J$6:J$57,1)</f>
        <v>0</v>
      </c>
      <c r="K38" s="97">
        <f>SUMIFS('Points - Player Total'!$AA$8:$AA$59,'Points - Player Total'!$A$8:$A$59,'Points - Teams W1'!$A38,'Teams - Window 1'!K$6:K$57,1)</f>
        <v>0</v>
      </c>
      <c r="L38" s="97">
        <f>SUMIFS('Points - Player Total'!$AA$8:$AA$59,'Points - Player Total'!$A$8:$A$59,'Points - Teams W1'!$A38,'Teams - Window 1'!L$6:L$57,1)</f>
        <v>0</v>
      </c>
      <c r="M38" s="97">
        <f>SUMIFS('Points - Player Total'!$AA$8:$AA$59,'Points - Player Total'!$A$8:$A$59,'Points - Teams W1'!$A38,'Teams - Window 1'!M$6:M$57,1)</f>
        <v>0</v>
      </c>
      <c r="N38" s="97">
        <f>SUMIFS('Points - Player Total'!$AA$8:$AA$59,'Points - Player Total'!$A$8:$A$59,'Points - Teams W1'!$A38,'Teams - Window 1'!N$6:N$57,1)</f>
        <v>0</v>
      </c>
      <c r="O38" s="97">
        <f>SUMIFS('Points - Player Total'!$AA$8:$AA$59,'Points - Player Total'!$A$8:$A$59,'Points - Teams W1'!$A38,'Teams - Window 1'!O$6:O$57,1)</f>
        <v>0</v>
      </c>
      <c r="P38" s="97">
        <f>SUMIFS('Points - Player Total'!$AA$8:$AA$59,'Points - Player Total'!$A$8:$A$59,'Points - Teams W1'!$A38,'Teams - Window 1'!P$6:P$57,1)</f>
        <v>0</v>
      </c>
      <c r="Q38" s="97">
        <f>SUMIFS('Points - Player Total'!$AA$8:$AA$59,'Points - Player Total'!$A$8:$A$59,'Points - Teams W1'!$A38,'Teams - Window 1'!Q$6:Q$57,1)</f>
        <v>0</v>
      </c>
      <c r="R38" s="97">
        <f>SUMIFS('Points - Player Total'!$AA$8:$AA$59,'Points - Player Total'!$A$8:$A$59,'Points - Teams W1'!$A38,'Teams - Window 1'!R$6:R$57,1)</f>
        <v>0</v>
      </c>
      <c r="S38" s="97">
        <f>SUMIFS('Points - Player Total'!$AA$8:$AA$59,'Points - Player Total'!$A$8:$A$59,'Points - Teams W1'!$A38,'Teams - Window 1'!S$6:S$57,1)</f>
        <v>0</v>
      </c>
      <c r="T38" s="97">
        <f>SUMIFS('Points - Player Total'!$AA$8:$AA$59,'Points - Player Total'!$A$8:$A$59,'Points - Teams W1'!$A38,'Teams - Window 1'!T$6:T$57,1)</f>
        <v>0</v>
      </c>
      <c r="U38" s="97">
        <f>SUMIFS('Points - Player Total'!$AA$8:$AA$59,'Points - Player Total'!$A$8:$A$59,'Points - Teams W1'!$A38,'Teams - Window 1'!U$6:U$57,1)</f>
        <v>0</v>
      </c>
      <c r="V38" s="97">
        <f>SUMIFS('Points - Player Total'!$AA$8:$AA$59,'Points - Player Total'!$A$8:$A$59,'Points - Teams W1'!$A38,'Teams - Window 1'!V$6:V$57,1)</f>
        <v>30</v>
      </c>
      <c r="W38" s="97">
        <f>SUMIFS('Points - Player Total'!$AA$8:$AA$59,'Points - Player Total'!$A$8:$A$59,'Points - Teams W1'!$A38,'Teams - Window 1'!W$6:W$57,1)</f>
        <v>0</v>
      </c>
      <c r="X38" s="97">
        <f>SUMIFS('Points - Player Total'!$AA$8:$AA$59,'Points - Player Total'!$A$8:$A$59,'Points - Teams W1'!$A38,'Teams - Window 1'!X$6:X$57,1)</f>
        <v>0</v>
      </c>
      <c r="Y38" s="97">
        <f>SUMIFS('Points - Player Total'!$AA$8:$AA$59,'Points - Player Total'!$A$8:$A$59,'Points - Teams W1'!$A38,'Teams - Window 1'!Y$6:Y$57,1)</f>
        <v>0</v>
      </c>
      <c r="Z38" s="97">
        <f>SUMIFS('Points - Player Total'!$AA$8:$AA$59,'Points - Player Total'!$A$8:$A$59,'Points - Teams W1'!$A38,'Teams - Window 1'!Z$6:Z$57,1)</f>
        <v>0</v>
      </c>
      <c r="AA38" s="97">
        <f>SUMIFS('Points - Player Total'!$AA$8:$AA$59,'Points - Player Total'!$A$8:$A$59,'Points - Teams W1'!$A38,'Teams - Window 1'!AA$6:AA$57,1)</f>
        <v>0</v>
      </c>
      <c r="AB38" s="97">
        <f>SUMIFS('Points - Player Total'!$AA$8:$AA$59,'Points - Player Total'!$A$8:$A$59,'Points - Teams W1'!$A38,'Teams - Window 1'!AB$6:AB$57,1)</f>
        <v>0</v>
      </c>
      <c r="AC38" s="97">
        <f>SUMIFS('Points - Player Total'!$AA$8:$AA$59,'Points - Player Total'!$A$8:$A$59,'Points - Teams W1'!$A38,'Teams - Window 1'!AC$6:AC$57,1)</f>
        <v>0</v>
      </c>
      <c r="AD38" s="97">
        <f>SUMIFS('Points - Player Total'!$AA$8:$AA$59,'Points - Player Total'!$A$8:$A$59,'Points - Teams W1'!$A38,'Teams - Window 1'!AD$6:AD$57,1)</f>
        <v>0</v>
      </c>
      <c r="AE38" s="97">
        <f>SUMIFS('Points - Player Total'!$AA$8:$AA$59,'Points - Player Total'!$A$8:$A$59,'Points - Teams W1'!$A38,'Teams - Window 1'!AE$6:AE$57,1)</f>
        <v>0</v>
      </c>
      <c r="AF38" s="97">
        <f>SUMIFS('Points - Player Total'!$AA$8:$AA$59,'Points - Player Total'!$A$8:$A$59,'Points - Teams W1'!$A38,'Teams - Window 1'!AF$6:AF$57,1)</f>
        <v>0</v>
      </c>
      <c r="AG38" s="97">
        <f>SUMIFS('Points - Player Total'!$AA$8:$AA$59,'Points - Player Total'!$A$8:$A$59,'Points - Teams W1'!$A38,'Teams - Window 1'!AG$6:AG$57,1)</f>
        <v>0</v>
      </c>
      <c r="AH38" s="97">
        <f>SUMIFS('Points - Player Total'!$AA$8:$AA$59,'Points - Player Total'!$A$8:$A$59,'Points - Teams W1'!$A38,'Teams - Window 1'!AH$6:AH$57,1)</f>
        <v>0</v>
      </c>
      <c r="AI38" s="97">
        <f>SUMIFS('Points - Player Total'!$AA$8:$AA$59,'Points - Player Total'!$A$8:$A$59,'Points - Teams W1'!$A38,'Teams - Window 1'!AI$6:AI$57,1)</f>
        <v>0</v>
      </c>
      <c r="AJ38" s="97">
        <f>SUMIFS('Points - Player Total'!$AA$8:$AA$59,'Points - Player Total'!$A$8:$A$59,'Points - Teams W1'!$A38,'Teams - Window 1'!AJ$6:AJ$57,1)</f>
        <v>0</v>
      </c>
      <c r="AK38" s="97">
        <f>SUMIFS('Points - Player Total'!$AA$8:$AA$59,'Points - Player Total'!$A$8:$A$59,'Points - Teams W1'!$A38,'Teams - Window 1'!AK$6:AK$57,1)</f>
        <v>0</v>
      </c>
      <c r="AL38" s="97">
        <f>SUMIFS('Points - Player Total'!$AA$8:$AA$59,'Points - Player Total'!$A$8:$A$59,'Points - Teams W1'!$A38,'Teams - Window 1'!AL$6:AL$57,1)</f>
        <v>0</v>
      </c>
      <c r="AM38" s="97">
        <f>SUMIFS('Points - Player Total'!$AA$8:$AA$59,'Points - Player Total'!$A$8:$A$59,'Points - Teams W1'!$A38,'Teams - Window 1'!AM$6:AM$57,1)</f>
        <v>0</v>
      </c>
      <c r="AN38" s="97">
        <f>SUMIFS('Points - Player Total'!$AA$8:$AA$59,'Points - Player Total'!$A$8:$A$59,'Points - Teams W1'!$A38,'Teams - Window 1'!AN$6:AN$57,1)</f>
        <v>0</v>
      </c>
      <c r="AO38" s="97">
        <f>SUMIFS('Points - Player Total'!$AA$8:$AA$59,'Points - Player Total'!$A$8:$A$59,'Points - Teams W1'!$A38,'Teams - Window 1'!AO$6:AO$57,1)</f>
        <v>0</v>
      </c>
      <c r="AP38" s="97">
        <f>SUMIFS('Points - Player Total'!$AA$8:$AA$59,'Points - Player Total'!$A$8:$A$59,'Points - Teams W1'!$A38,'Teams - Window 1'!AP$6:AP$57,1)</f>
        <v>0</v>
      </c>
      <c r="AQ38" s="97">
        <f>SUMIFS('Points - Player Total'!$AA$8:$AA$59,'Points - Player Total'!$A$8:$A$59,'Points - Teams W1'!$A38,'Teams - Window 1'!AQ$6:AQ$57,1)</f>
        <v>0</v>
      </c>
      <c r="AR38" s="97">
        <f>SUMIFS('Points - Player Total'!$AA$8:$AA$59,'Points - Player Total'!$A$8:$A$59,'Points - Teams W1'!$A38,'Teams - Window 1'!AR$6:AR$57,1)</f>
        <v>0</v>
      </c>
      <c r="AS38" s="97">
        <f>SUMIFS('Points - Player Total'!$AA$8:$AA$59,'Points - Player Total'!$A$8:$A$59,'Points - Teams W1'!$A38,'Teams - Window 1'!AS$6:AS$57,1)</f>
        <v>0</v>
      </c>
      <c r="AT38" s="97">
        <f>SUMIFS('Points - Player Total'!$AA$8:$AA$59,'Points - Player Total'!$A$8:$A$59,'Points - Teams W1'!$A38,'Teams - Window 1'!AT$6:AT$57,1)</f>
        <v>0</v>
      </c>
      <c r="AU38" s="97">
        <f>SUMIFS('Points - Player Total'!$AA$8:$AA$59,'Points - Player Total'!$A$8:$A$59,'Points - Teams W1'!$A38,'Teams - Window 1'!AU$6:AU$57,1)</f>
        <v>0</v>
      </c>
      <c r="AV38" s="97">
        <f>SUMIFS('Points - Player Total'!$AA$8:$AA$59,'Points - Player Total'!$A$8:$A$59,'Points - Teams W1'!$A38,'Teams - Window 1'!AV$6:AV$57,1)</f>
        <v>0</v>
      </c>
      <c r="AW38" s="97">
        <f>SUMIFS('Points - Player Total'!$AA$8:$AA$59,'Points - Player Total'!$A$8:$A$59,'Points - Teams W1'!$A38,'Teams - Window 1'!AW$6:AW$57,1)</f>
        <v>0</v>
      </c>
      <c r="AX38" s="97">
        <f>SUMIFS('Points - Player Total'!$AA$8:$AA$59,'Points - Player Total'!$A$8:$A$59,'Points - Teams W1'!$A38,'Teams - Window 1'!AX$6:AX$57,1)</f>
        <v>0</v>
      </c>
      <c r="AY38" s="97">
        <f>SUMIFS('Points - Player Total'!$AA$8:$AA$59,'Points - Player Total'!$A$8:$A$59,'Points - Teams W1'!$A38,'Teams - Window 1'!AY$6:AY$57,1)</f>
        <v>0</v>
      </c>
      <c r="AZ38" s="97">
        <f>SUMIFS('Points - Player Total'!$AA$8:$AA$59,'Points - Player Total'!$A$8:$A$59,'Points - Teams W1'!$A38,'Teams - Window 1'!AZ$6:AZ$57,1)</f>
        <v>0</v>
      </c>
      <c r="BA38" s="97">
        <f>SUMIFS('Points - Player Total'!$AA$8:$AA$59,'Points - Player Total'!$A$8:$A$59,'Points - Teams W1'!$A38,'Teams - Window 1'!BA$6:BA$57,1)</f>
        <v>0</v>
      </c>
      <c r="BB38" s="97">
        <f>SUMIFS('Points - Player Total'!$AA$8:$AA$59,'Points - Player Total'!$A$8:$A$59,'Points - Teams W1'!$A38,'Teams - Window 1'!BB$6:BB$57,1)</f>
        <v>0</v>
      </c>
      <c r="BC38" s="97">
        <f>SUMIFS('Points - Player Total'!$AA$8:$AA$59,'Points - Player Total'!$A$8:$A$59,'Points - Teams W1'!$A38,'Teams - Window 1'!BC$6:BC$57,1)</f>
        <v>0</v>
      </c>
      <c r="BD38" s="97">
        <f>SUMIFS('Points - Player Total'!$AA$8:$AA$59,'Points - Player Total'!$A$8:$A$59,'Points - Teams W1'!$A38,'Teams - Window 1'!BD$6:BD$57,1)</f>
        <v>0</v>
      </c>
      <c r="BE38" s="97">
        <f>SUMIFS('Points - Player Total'!$AA$8:$AA$59,'Points - Player Total'!$A$8:$A$59,'Points - Teams W1'!$A38,'Teams - Window 1'!BE$6:BE$57,1)</f>
        <v>0</v>
      </c>
      <c r="BF38" s="97"/>
      <c r="BG38" s="86">
        <v>33</v>
      </c>
      <c r="BH38" t="s">
        <v>10</v>
      </c>
      <c r="BI38">
        <v>671</v>
      </c>
      <c r="BJ38">
        <f t="shared" si="0"/>
        <v>584</v>
      </c>
      <c r="BK38">
        <v>33</v>
      </c>
      <c r="BL38" t="s">
        <v>254</v>
      </c>
      <c r="BM38">
        <v>350</v>
      </c>
      <c r="BN38">
        <v>33</v>
      </c>
      <c r="BO38" t="s">
        <v>249</v>
      </c>
      <c r="BP38">
        <v>363</v>
      </c>
      <c r="BQ38">
        <v>33</v>
      </c>
    </row>
    <row r="39" spans="1:69" x14ac:dyDescent="0.25">
      <c r="A39" t="s">
        <v>32</v>
      </c>
      <c r="B39" s="16" t="s">
        <v>79</v>
      </c>
      <c r="C39" t="s">
        <v>105</v>
      </c>
      <c r="D39" s="15">
        <v>5</v>
      </c>
      <c r="E39" s="97">
        <f>SUMIFS('Points - Player Total'!$AA$8:$AA$59,'Points - Player Total'!$A$8:$A$59,'Points - Teams W1'!$A39,'Teams - Window 1'!E$6:E$57,1)</f>
        <v>0</v>
      </c>
      <c r="F39" s="97">
        <f>SUMIFS('Points - Player Total'!$AA$8:$AA$59,'Points - Player Total'!$A$8:$A$59,'Points - Teams W1'!$A39,'Teams - Window 1'!F$6:F$57,1)</f>
        <v>95</v>
      </c>
      <c r="G39" s="97">
        <f>SUMIFS('Points - Player Total'!$AA$8:$AA$59,'Points - Player Total'!$A$8:$A$59,'Points - Teams W1'!$A39,'Teams - Window 1'!G$6:G$57,1)</f>
        <v>95</v>
      </c>
      <c r="H39" s="97">
        <f>SUMIFS('Points - Player Total'!$AA$8:$AA$59,'Points - Player Total'!$A$8:$A$59,'Points - Teams W1'!$A39,'Teams - Window 1'!H$6:H$57,1)</f>
        <v>95</v>
      </c>
      <c r="I39" s="97">
        <f>SUMIFS('Points - Player Total'!$AA$8:$AA$59,'Points - Player Total'!$A$8:$A$59,'Points - Teams W1'!$A39,'Teams - Window 1'!I$6:I$57,1)</f>
        <v>0</v>
      </c>
      <c r="J39" s="97">
        <f>SUMIFS('Points - Player Total'!$AA$8:$AA$59,'Points - Player Total'!$A$8:$A$59,'Points - Teams W1'!$A39,'Teams - Window 1'!J$6:J$57,1)</f>
        <v>95</v>
      </c>
      <c r="K39" s="97">
        <f>SUMIFS('Points - Player Total'!$AA$8:$AA$59,'Points - Player Total'!$A$8:$A$59,'Points - Teams W1'!$A39,'Teams - Window 1'!K$6:K$57,1)</f>
        <v>0</v>
      </c>
      <c r="L39" s="97">
        <f>SUMIFS('Points - Player Total'!$AA$8:$AA$59,'Points - Player Total'!$A$8:$A$59,'Points - Teams W1'!$A39,'Teams - Window 1'!L$6:L$57,1)</f>
        <v>0</v>
      </c>
      <c r="M39" s="97">
        <f>SUMIFS('Points - Player Total'!$AA$8:$AA$59,'Points - Player Total'!$A$8:$A$59,'Points - Teams W1'!$A39,'Teams - Window 1'!M$6:M$57,1)</f>
        <v>0</v>
      </c>
      <c r="N39" s="97">
        <f>SUMIFS('Points - Player Total'!$AA$8:$AA$59,'Points - Player Total'!$A$8:$A$59,'Points - Teams W1'!$A39,'Teams - Window 1'!N$6:N$57,1)</f>
        <v>0</v>
      </c>
      <c r="O39" s="97">
        <f>SUMIFS('Points - Player Total'!$AA$8:$AA$59,'Points - Player Total'!$A$8:$A$59,'Points - Teams W1'!$A39,'Teams - Window 1'!O$6:O$57,1)</f>
        <v>95</v>
      </c>
      <c r="P39" s="97">
        <f>SUMIFS('Points - Player Total'!$AA$8:$AA$59,'Points - Player Total'!$A$8:$A$59,'Points - Teams W1'!$A39,'Teams - Window 1'!P$6:P$57,1)</f>
        <v>0</v>
      </c>
      <c r="Q39" s="97">
        <f>SUMIFS('Points - Player Total'!$AA$8:$AA$59,'Points - Player Total'!$A$8:$A$59,'Points - Teams W1'!$A39,'Teams - Window 1'!Q$6:Q$57,1)</f>
        <v>0</v>
      </c>
      <c r="R39" s="97">
        <f>SUMIFS('Points - Player Total'!$AA$8:$AA$59,'Points - Player Total'!$A$8:$A$59,'Points - Teams W1'!$A39,'Teams - Window 1'!R$6:R$57,1)</f>
        <v>0</v>
      </c>
      <c r="S39" s="97">
        <f>SUMIFS('Points - Player Total'!$AA$8:$AA$59,'Points - Player Total'!$A$8:$A$59,'Points - Teams W1'!$A39,'Teams - Window 1'!S$6:S$57,1)</f>
        <v>95</v>
      </c>
      <c r="T39" s="97">
        <f>SUMIFS('Points - Player Total'!$AA$8:$AA$59,'Points - Player Total'!$A$8:$A$59,'Points - Teams W1'!$A39,'Teams - Window 1'!T$6:T$57,1)</f>
        <v>0</v>
      </c>
      <c r="U39" s="97">
        <f>SUMIFS('Points - Player Total'!$AA$8:$AA$59,'Points - Player Total'!$A$8:$A$59,'Points - Teams W1'!$A39,'Teams - Window 1'!U$6:U$57,1)</f>
        <v>0</v>
      </c>
      <c r="V39" s="97">
        <f>SUMIFS('Points - Player Total'!$AA$8:$AA$59,'Points - Player Total'!$A$8:$A$59,'Points - Teams W1'!$A39,'Teams - Window 1'!V$6:V$57,1)</f>
        <v>0</v>
      </c>
      <c r="W39" s="97">
        <f>SUMIFS('Points - Player Total'!$AA$8:$AA$59,'Points - Player Total'!$A$8:$A$59,'Points - Teams W1'!$A39,'Teams - Window 1'!W$6:W$57,1)</f>
        <v>95</v>
      </c>
      <c r="X39" s="97">
        <f>SUMIFS('Points - Player Total'!$AA$8:$AA$59,'Points - Player Total'!$A$8:$A$59,'Points - Teams W1'!$A39,'Teams - Window 1'!X$6:X$57,1)</f>
        <v>95</v>
      </c>
      <c r="Y39" s="97">
        <f>SUMIFS('Points - Player Total'!$AA$8:$AA$59,'Points - Player Total'!$A$8:$A$59,'Points - Teams W1'!$A39,'Teams - Window 1'!Y$6:Y$57,1)</f>
        <v>95</v>
      </c>
      <c r="Z39" s="97">
        <f>SUMIFS('Points - Player Total'!$AA$8:$AA$59,'Points - Player Total'!$A$8:$A$59,'Points - Teams W1'!$A39,'Teams - Window 1'!Z$6:Z$57,1)</f>
        <v>0</v>
      </c>
      <c r="AA39" s="97">
        <f>SUMIFS('Points - Player Total'!$AA$8:$AA$59,'Points - Player Total'!$A$8:$A$59,'Points - Teams W1'!$A39,'Teams - Window 1'!AA$6:AA$57,1)</f>
        <v>0</v>
      </c>
      <c r="AB39" s="97">
        <f>SUMIFS('Points - Player Total'!$AA$8:$AA$59,'Points - Player Total'!$A$8:$A$59,'Points - Teams W1'!$A39,'Teams - Window 1'!AB$6:AB$57,1)</f>
        <v>0</v>
      </c>
      <c r="AC39" s="97">
        <f>SUMIFS('Points - Player Total'!$AA$8:$AA$59,'Points - Player Total'!$A$8:$A$59,'Points - Teams W1'!$A39,'Teams - Window 1'!AC$6:AC$57,1)</f>
        <v>0</v>
      </c>
      <c r="AD39" s="97">
        <f>SUMIFS('Points - Player Total'!$AA$8:$AA$59,'Points - Player Total'!$A$8:$A$59,'Points - Teams W1'!$A39,'Teams - Window 1'!AD$6:AD$57,1)</f>
        <v>0</v>
      </c>
      <c r="AE39" s="97">
        <f>SUMIFS('Points - Player Total'!$AA$8:$AA$59,'Points - Player Total'!$A$8:$A$59,'Points - Teams W1'!$A39,'Teams - Window 1'!AE$6:AE$57,1)</f>
        <v>95</v>
      </c>
      <c r="AF39" s="97">
        <f>SUMIFS('Points - Player Total'!$AA$8:$AA$59,'Points - Player Total'!$A$8:$A$59,'Points - Teams W1'!$A39,'Teams - Window 1'!AF$6:AF$57,1)</f>
        <v>0</v>
      </c>
      <c r="AG39" s="97">
        <f>SUMIFS('Points - Player Total'!$AA$8:$AA$59,'Points - Player Total'!$A$8:$A$59,'Points - Teams W1'!$A39,'Teams - Window 1'!AG$6:AG$57,1)</f>
        <v>95</v>
      </c>
      <c r="AH39" s="97">
        <f>SUMIFS('Points - Player Total'!$AA$8:$AA$59,'Points - Player Total'!$A$8:$A$59,'Points - Teams W1'!$A39,'Teams - Window 1'!AH$6:AH$57,1)</f>
        <v>95</v>
      </c>
      <c r="AI39" s="97">
        <f>SUMIFS('Points - Player Total'!$AA$8:$AA$59,'Points - Player Total'!$A$8:$A$59,'Points - Teams W1'!$A39,'Teams - Window 1'!AI$6:AI$57,1)</f>
        <v>0</v>
      </c>
      <c r="AJ39" s="97">
        <f>SUMIFS('Points - Player Total'!$AA$8:$AA$59,'Points - Player Total'!$A$8:$A$59,'Points - Teams W1'!$A39,'Teams - Window 1'!AJ$6:AJ$57,1)</f>
        <v>0</v>
      </c>
      <c r="AK39" s="97">
        <f>SUMIFS('Points - Player Total'!$AA$8:$AA$59,'Points - Player Total'!$A$8:$A$59,'Points - Teams W1'!$A39,'Teams - Window 1'!AK$6:AK$57,1)</f>
        <v>0</v>
      </c>
      <c r="AL39" s="97">
        <f>SUMIFS('Points - Player Total'!$AA$8:$AA$59,'Points - Player Total'!$A$8:$A$59,'Points - Teams W1'!$A39,'Teams - Window 1'!AL$6:AL$57,1)</f>
        <v>95</v>
      </c>
      <c r="AM39" s="97">
        <f>SUMIFS('Points - Player Total'!$AA$8:$AA$59,'Points - Player Total'!$A$8:$A$59,'Points - Teams W1'!$A39,'Teams - Window 1'!AM$6:AM$57,1)</f>
        <v>95</v>
      </c>
      <c r="AN39" s="97">
        <f>SUMIFS('Points - Player Total'!$AA$8:$AA$59,'Points - Player Total'!$A$8:$A$59,'Points - Teams W1'!$A39,'Teams - Window 1'!AN$6:AN$57,1)</f>
        <v>0</v>
      </c>
      <c r="AO39" s="97">
        <f>SUMIFS('Points - Player Total'!$AA$8:$AA$59,'Points - Player Total'!$A$8:$A$59,'Points - Teams W1'!$A39,'Teams - Window 1'!AO$6:AO$57,1)</f>
        <v>95</v>
      </c>
      <c r="AP39" s="97">
        <f>SUMIFS('Points - Player Total'!$AA$8:$AA$59,'Points - Player Total'!$A$8:$A$59,'Points - Teams W1'!$A39,'Teams - Window 1'!AP$6:AP$57,1)</f>
        <v>0</v>
      </c>
      <c r="AQ39" s="97">
        <f>SUMIFS('Points - Player Total'!$AA$8:$AA$59,'Points - Player Total'!$A$8:$A$59,'Points - Teams W1'!$A39,'Teams - Window 1'!AQ$6:AQ$57,1)</f>
        <v>0</v>
      </c>
      <c r="AR39" s="97">
        <f>SUMIFS('Points - Player Total'!$AA$8:$AA$59,'Points - Player Total'!$A$8:$A$59,'Points - Teams W1'!$A39,'Teams - Window 1'!AR$6:AR$57,1)</f>
        <v>95</v>
      </c>
      <c r="AS39" s="97">
        <f>SUMIFS('Points - Player Total'!$AA$8:$AA$59,'Points - Player Total'!$A$8:$A$59,'Points - Teams W1'!$A39,'Teams - Window 1'!AS$6:AS$57,1)</f>
        <v>0</v>
      </c>
      <c r="AT39" s="97">
        <f>SUMIFS('Points - Player Total'!$AA$8:$AA$59,'Points - Player Total'!$A$8:$A$59,'Points - Teams W1'!$A39,'Teams - Window 1'!AT$6:AT$57,1)</f>
        <v>0</v>
      </c>
      <c r="AU39" s="97">
        <f>SUMIFS('Points - Player Total'!$AA$8:$AA$59,'Points - Player Total'!$A$8:$A$59,'Points - Teams W1'!$A39,'Teams - Window 1'!AU$6:AU$57,1)</f>
        <v>95</v>
      </c>
      <c r="AV39" s="97">
        <f>SUMIFS('Points - Player Total'!$AA$8:$AA$59,'Points - Player Total'!$A$8:$A$59,'Points - Teams W1'!$A39,'Teams - Window 1'!AV$6:AV$57,1)</f>
        <v>0</v>
      </c>
      <c r="AW39" s="97">
        <f>SUMIFS('Points - Player Total'!$AA$8:$AA$59,'Points - Player Total'!$A$8:$A$59,'Points - Teams W1'!$A39,'Teams - Window 1'!AW$6:AW$57,1)</f>
        <v>0</v>
      </c>
      <c r="AX39" s="97">
        <f>SUMIFS('Points - Player Total'!$AA$8:$AA$59,'Points - Player Total'!$A$8:$A$59,'Points - Teams W1'!$A39,'Teams - Window 1'!AX$6:AX$57,1)</f>
        <v>0</v>
      </c>
      <c r="AY39" s="97">
        <f>SUMIFS('Points - Player Total'!$AA$8:$AA$59,'Points - Player Total'!$A$8:$A$59,'Points - Teams W1'!$A39,'Teams - Window 1'!AY$6:AY$57,1)</f>
        <v>95</v>
      </c>
      <c r="AZ39" s="97">
        <f>SUMIFS('Points - Player Total'!$AA$8:$AA$59,'Points - Player Total'!$A$8:$A$59,'Points - Teams W1'!$A39,'Teams - Window 1'!AZ$6:AZ$57,1)</f>
        <v>0</v>
      </c>
      <c r="BA39" s="97">
        <f>SUMIFS('Points - Player Total'!$AA$8:$AA$59,'Points - Player Total'!$A$8:$A$59,'Points - Teams W1'!$A39,'Teams - Window 1'!BA$6:BA$57,1)</f>
        <v>0</v>
      </c>
      <c r="BB39" s="97">
        <f>SUMIFS('Points - Player Total'!$AA$8:$AA$59,'Points - Player Total'!$A$8:$A$59,'Points - Teams W1'!$A39,'Teams - Window 1'!BB$6:BB$57,1)</f>
        <v>0</v>
      </c>
      <c r="BC39" s="97">
        <f>SUMIFS('Points - Player Total'!$AA$8:$AA$59,'Points - Player Total'!$A$8:$A$59,'Points - Teams W1'!$A39,'Teams - Window 1'!BC$6:BC$57,1)</f>
        <v>0</v>
      </c>
      <c r="BD39" s="97">
        <f>SUMIFS('Points - Player Total'!$AA$8:$AA$59,'Points - Player Total'!$A$8:$A$59,'Points - Teams W1'!$A39,'Teams - Window 1'!BD$6:BD$57,1)</f>
        <v>95</v>
      </c>
      <c r="BE39" s="97">
        <f>SUMIFS('Points - Player Total'!$AA$8:$AA$59,'Points - Player Total'!$A$8:$A$59,'Points - Teams W1'!$A39,'Teams - Window 1'!BE$6:BE$57,1)</f>
        <v>95</v>
      </c>
      <c r="BF39" s="97"/>
      <c r="BG39" s="86">
        <v>34</v>
      </c>
      <c r="BH39" t="s">
        <v>247</v>
      </c>
      <c r="BI39">
        <v>668</v>
      </c>
      <c r="BJ39">
        <f t="shared" si="0"/>
        <v>587</v>
      </c>
      <c r="BK39">
        <v>34</v>
      </c>
      <c r="BL39" t="s">
        <v>23</v>
      </c>
      <c r="BM39">
        <v>340</v>
      </c>
      <c r="BN39">
        <v>34</v>
      </c>
      <c r="BO39" t="s">
        <v>23</v>
      </c>
      <c r="BP39">
        <v>357</v>
      </c>
      <c r="BQ39">
        <v>34</v>
      </c>
    </row>
    <row r="40" spans="1:69" x14ac:dyDescent="0.25">
      <c r="A40" t="s">
        <v>9</v>
      </c>
      <c r="B40" s="16" t="s">
        <v>79</v>
      </c>
      <c r="C40" t="s">
        <v>105</v>
      </c>
      <c r="D40" s="15">
        <v>5</v>
      </c>
      <c r="E40" s="97">
        <f>SUMIFS('Points - Player Total'!$AA$8:$AA$59,'Points - Player Total'!$A$8:$A$59,'Points - Teams W1'!$A40,'Teams - Window 1'!E$6:E$57,1)</f>
        <v>393</v>
      </c>
      <c r="F40" s="97">
        <f>SUMIFS('Points - Player Total'!$AA$8:$AA$59,'Points - Player Total'!$A$8:$A$59,'Points - Teams W1'!$A40,'Teams - Window 1'!F$6:F$57,1)</f>
        <v>0</v>
      </c>
      <c r="G40" s="97">
        <f>SUMIFS('Points - Player Total'!$AA$8:$AA$59,'Points - Player Total'!$A$8:$A$59,'Points - Teams W1'!$A40,'Teams - Window 1'!G$6:G$57,1)</f>
        <v>393</v>
      </c>
      <c r="H40" s="97">
        <f>SUMIFS('Points - Player Total'!$AA$8:$AA$59,'Points - Player Total'!$A$8:$A$59,'Points - Teams W1'!$A40,'Teams - Window 1'!H$6:H$57,1)</f>
        <v>0</v>
      </c>
      <c r="I40" s="97">
        <f>SUMIFS('Points - Player Total'!$AA$8:$AA$59,'Points - Player Total'!$A$8:$A$59,'Points - Teams W1'!$A40,'Teams - Window 1'!I$6:I$57,1)</f>
        <v>393</v>
      </c>
      <c r="J40" s="97">
        <f>SUMIFS('Points - Player Total'!$AA$8:$AA$59,'Points - Player Total'!$A$8:$A$59,'Points - Teams W1'!$A40,'Teams - Window 1'!J$6:J$57,1)</f>
        <v>0</v>
      </c>
      <c r="K40" s="97">
        <f>SUMIFS('Points - Player Total'!$AA$8:$AA$59,'Points - Player Total'!$A$8:$A$59,'Points - Teams W1'!$A40,'Teams - Window 1'!K$6:K$57,1)</f>
        <v>0</v>
      </c>
      <c r="L40" s="97">
        <f>SUMIFS('Points - Player Total'!$AA$8:$AA$59,'Points - Player Total'!$A$8:$A$59,'Points - Teams W1'!$A40,'Teams - Window 1'!L$6:L$57,1)</f>
        <v>0</v>
      </c>
      <c r="M40" s="97">
        <f>SUMIFS('Points - Player Total'!$AA$8:$AA$59,'Points - Player Total'!$A$8:$A$59,'Points - Teams W1'!$A40,'Teams - Window 1'!M$6:M$57,1)</f>
        <v>0</v>
      </c>
      <c r="N40" s="97">
        <f>SUMIFS('Points - Player Total'!$AA$8:$AA$59,'Points - Player Total'!$A$8:$A$59,'Points - Teams W1'!$A40,'Teams - Window 1'!N$6:N$57,1)</f>
        <v>0</v>
      </c>
      <c r="O40" s="97">
        <f>SUMIFS('Points - Player Total'!$AA$8:$AA$59,'Points - Player Total'!$A$8:$A$59,'Points - Teams W1'!$A40,'Teams - Window 1'!O$6:O$57,1)</f>
        <v>393</v>
      </c>
      <c r="P40" s="97">
        <f>SUMIFS('Points - Player Total'!$AA$8:$AA$59,'Points - Player Total'!$A$8:$A$59,'Points - Teams W1'!$A40,'Teams - Window 1'!P$6:P$57,1)</f>
        <v>393</v>
      </c>
      <c r="Q40" s="97">
        <f>SUMIFS('Points - Player Total'!$AA$8:$AA$59,'Points - Player Total'!$A$8:$A$59,'Points - Teams W1'!$A40,'Teams - Window 1'!Q$6:Q$57,1)</f>
        <v>0</v>
      </c>
      <c r="R40" s="97">
        <f>SUMIFS('Points - Player Total'!$AA$8:$AA$59,'Points - Player Total'!$A$8:$A$59,'Points - Teams W1'!$A40,'Teams - Window 1'!R$6:R$57,1)</f>
        <v>0</v>
      </c>
      <c r="S40" s="97">
        <f>SUMIFS('Points - Player Total'!$AA$8:$AA$59,'Points - Player Total'!$A$8:$A$59,'Points - Teams W1'!$A40,'Teams - Window 1'!S$6:S$57,1)</f>
        <v>0</v>
      </c>
      <c r="T40" s="97">
        <f>SUMIFS('Points - Player Total'!$AA$8:$AA$59,'Points - Player Total'!$A$8:$A$59,'Points - Teams W1'!$A40,'Teams - Window 1'!T$6:T$57,1)</f>
        <v>0</v>
      </c>
      <c r="U40" s="97">
        <f>SUMIFS('Points - Player Total'!$AA$8:$AA$59,'Points - Player Total'!$A$8:$A$59,'Points - Teams W1'!$A40,'Teams - Window 1'!U$6:U$57,1)</f>
        <v>0</v>
      </c>
      <c r="V40" s="97">
        <f>SUMIFS('Points - Player Total'!$AA$8:$AA$59,'Points - Player Total'!$A$8:$A$59,'Points - Teams W1'!$A40,'Teams - Window 1'!V$6:V$57,1)</f>
        <v>0</v>
      </c>
      <c r="W40" s="97">
        <f>SUMIFS('Points - Player Total'!$AA$8:$AA$59,'Points - Player Total'!$A$8:$A$59,'Points - Teams W1'!$A40,'Teams - Window 1'!W$6:W$57,1)</f>
        <v>0</v>
      </c>
      <c r="X40" s="97">
        <f>SUMIFS('Points - Player Total'!$AA$8:$AA$59,'Points - Player Total'!$A$8:$A$59,'Points - Teams W1'!$A40,'Teams - Window 1'!X$6:X$57,1)</f>
        <v>0</v>
      </c>
      <c r="Y40" s="97">
        <f>SUMIFS('Points - Player Total'!$AA$8:$AA$59,'Points - Player Total'!$A$8:$A$59,'Points - Teams W1'!$A40,'Teams - Window 1'!Y$6:Y$57,1)</f>
        <v>0</v>
      </c>
      <c r="Z40" s="97">
        <f>SUMIFS('Points - Player Total'!$AA$8:$AA$59,'Points - Player Total'!$A$8:$A$59,'Points - Teams W1'!$A40,'Teams - Window 1'!Z$6:Z$57,1)</f>
        <v>393</v>
      </c>
      <c r="AA40" s="97">
        <f>SUMIFS('Points - Player Total'!$AA$8:$AA$59,'Points - Player Total'!$A$8:$A$59,'Points - Teams W1'!$A40,'Teams - Window 1'!AA$6:AA$57,1)</f>
        <v>0</v>
      </c>
      <c r="AB40" s="97">
        <f>SUMIFS('Points - Player Total'!$AA$8:$AA$59,'Points - Player Total'!$A$8:$A$59,'Points - Teams W1'!$A40,'Teams - Window 1'!AB$6:AB$57,1)</f>
        <v>393</v>
      </c>
      <c r="AC40" s="97">
        <f>SUMIFS('Points - Player Total'!$AA$8:$AA$59,'Points - Player Total'!$A$8:$A$59,'Points - Teams W1'!$A40,'Teams - Window 1'!AC$6:AC$57,1)</f>
        <v>393</v>
      </c>
      <c r="AD40" s="97">
        <f>SUMIFS('Points - Player Total'!$AA$8:$AA$59,'Points - Player Total'!$A$8:$A$59,'Points - Teams W1'!$A40,'Teams - Window 1'!AD$6:AD$57,1)</f>
        <v>0</v>
      </c>
      <c r="AE40" s="97">
        <f>SUMIFS('Points - Player Total'!$AA$8:$AA$59,'Points - Player Total'!$A$8:$A$59,'Points - Teams W1'!$A40,'Teams - Window 1'!AE$6:AE$57,1)</f>
        <v>0</v>
      </c>
      <c r="AF40" s="97">
        <f>SUMIFS('Points - Player Total'!$AA$8:$AA$59,'Points - Player Total'!$A$8:$A$59,'Points - Teams W1'!$A40,'Teams - Window 1'!AF$6:AF$57,1)</f>
        <v>0</v>
      </c>
      <c r="AG40" s="97">
        <f>SUMIFS('Points - Player Total'!$AA$8:$AA$59,'Points - Player Total'!$A$8:$A$59,'Points - Teams W1'!$A40,'Teams - Window 1'!AG$6:AG$57,1)</f>
        <v>0</v>
      </c>
      <c r="AH40" s="97">
        <f>SUMIFS('Points - Player Total'!$AA$8:$AA$59,'Points - Player Total'!$A$8:$A$59,'Points - Teams W1'!$A40,'Teams - Window 1'!AH$6:AH$57,1)</f>
        <v>393</v>
      </c>
      <c r="AI40" s="97">
        <f>SUMIFS('Points - Player Total'!$AA$8:$AA$59,'Points - Player Total'!$A$8:$A$59,'Points - Teams W1'!$A40,'Teams - Window 1'!AI$6:AI$57,1)</f>
        <v>393</v>
      </c>
      <c r="AJ40" s="97">
        <f>SUMIFS('Points - Player Total'!$AA$8:$AA$59,'Points - Player Total'!$A$8:$A$59,'Points - Teams W1'!$A40,'Teams - Window 1'!AJ$6:AJ$57,1)</f>
        <v>0</v>
      </c>
      <c r="AK40" s="97">
        <f>SUMIFS('Points - Player Total'!$AA$8:$AA$59,'Points - Player Total'!$A$8:$A$59,'Points - Teams W1'!$A40,'Teams - Window 1'!AK$6:AK$57,1)</f>
        <v>0</v>
      </c>
      <c r="AL40" s="97">
        <f>SUMIFS('Points - Player Total'!$AA$8:$AA$59,'Points - Player Total'!$A$8:$A$59,'Points - Teams W1'!$A40,'Teams - Window 1'!AL$6:AL$57,1)</f>
        <v>0</v>
      </c>
      <c r="AM40" s="97">
        <f>SUMIFS('Points - Player Total'!$AA$8:$AA$59,'Points - Player Total'!$A$8:$A$59,'Points - Teams W1'!$A40,'Teams - Window 1'!AM$6:AM$57,1)</f>
        <v>0</v>
      </c>
      <c r="AN40" s="97">
        <f>SUMIFS('Points - Player Total'!$AA$8:$AA$59,'Points - Player Total'!$A$8:$A$59,'Points - Teams W1'!$A40,'Teams - Window 1'!AN$6:AN$57,1)</f>
        <v>0</v>
      </c>
      <c r="AO40" s="97">
        <f>SUMIFS('Points - Player Total'!$AA$8:$AA$59,'Points - Player Total'!$A$8:$A$59,'Points - Teams W1'!$A40,'Teams - Window 1'!AO$6:AO$57,1)</f>
        <v>0</v>
      </c>
      <c r="AP40" s="97">
        <f>SUMIFS('Points - Player Total'!$AA$8:$AA$59,'Points - Player Total'!$A$8:$A$59,'Points - Teams W1'!$A40,'Teams - Window 1'!AP$6:AP$57,1)</f>
        <v>0</v>
      </c>
      <c r="AQ40" s="97">
        <f>SUMIFS('Points - Player Total'!$AA$8:$AA$59,'Points - Player Total'!$A$8:$A$59,'Points - Teams W1'!$A40,'Teams - Window 1'!AQ$6:AQ$57,1)</f>
        <v>0</v>
      </c>
      <c r="AR40" s="97">
        <f>SUMIFS('Points - Player Total'!$AA$8:$AA$59,'Points - Player Total'!$A$8:$A$59,'Points - Teams W1'!$A40,'Teams - Window 1'!AR$6:AR$57,1)</f>
        <v>0</v>
      </c>
      <c r="AS40" s="97">
        <f>SUMIFS('Points - Player Total'!$AA$8:$AA$59,'Points - Player Total'!$A$8:$A$59,'Points - Teams W1'!$A40,'Teams - Window 1'!AS$6:AS$57,1)</f>
        <v>393</v>
      </c>
      <c r="AT40" s="97">
        <f>SUMIFS('Points - Player Total'!$AA$8:$AA$59,'Points - Player Total'!$A$8:$A$59,'Points - Teams W1'!$A40,'Teams - Window 1'!AT$6:AT$57,1)</f>
        <v>393</v>
      </c>
      <c r="AU40" s="97">
        <f>SUMIFS('Points - Player Total'!$AA$8:$AA$59,'Points - Player Total'!$A$8:$A$59,'Points - Teams W1'!$A40,'Teams - Window 1'!AU$6:AU$57,1)</f>
        <v>393</v>
      </c>
      <c r="AV40" s="97">
        <f>SUMIFS('Points - Player Total'!$AA$8:$AA$59,'Points - Player Total'!$A$8:$A$59,'Points - Teams W1'!$A40,'Teams - Window 1'!AV$6:AV$57,1)</f>
        <v>0</v>
      </c>
      <c r="AW40" s="97">
        <f>SUMIFS('Points - Player Total'!$AA$8:$AA$59,'Points - Player Total'!$A$8:$A$59,'Points - Teams W1'!$A40,'Teams - Window 1'!AW$6:AW$57,1)</f>
        <v>0</v>
      </c>
      <c r="AX40" s="97">
        <f>SUMIFS('Points - Player Total'!$AA$8:$AA$59,'Points - Player Total'!$A$8:$A$59,'Points - Teams W1'!$A40,'Teams - Window 1'!AX$6:AX$57,1)</f>
        <v>0</v>
      </c>
      <c r="AY40" s="97">
        <f>SUMIFS('Points - Player Total'!$AA$8:$AA$59,'Points - Player Total'!$A$8:$A$59,'Points - Teams W1'!$A40,'Teams - Window 1'!AY$6:AY$57,1)</f>
        <v>0</v>
      </c>
      <c r="AZ40" s="97">
        <f>SUMIFS('Points - Player Total'!$AA$8:$AA$59,'Points - Player Total'!$A$8:$A$59,'Points - Teams W1'!$A40,'Teams - Window 1'!AZ$6:AZ$57,1)</f>
        <v>0</v>
      </c>
      <c r="BA40" s="97">
        <f>SUMIFS('Points - Player Total'!$AA$8:$AA$59,'Points - Player Total'!$A$8:$A$59,'Points - Teams W1'!$A40,'Teams - Window 1'!BA$6:BA$57,1)</f>
        <v>0</v>
      </c>
      <c r="BB40" s="97">
        <f>SUMIFS('Points - Player Total'!$AA$8:$AA$59,'Points - Player Total'!$A$8:$A$59,'Points - Teams W1'!$A40,'Teams - Window 1'!BB$6:BB$57,1)</f>
        <v>393</v>
      </c>
      <c r="BC40" s="97">
        <f>SUMIFS('Points - Player Total'!$AA$8:$AA$59,'Points - Player Total'!$A$8:$A$59,'Points - Teams W1'!$A40,'Teams - Window 1'!BC$6:BC$57,1)</f>
        <v>393</v>
      </c>
      <c r="BD40" s="97">
        <f>SUMIFS('Points - Player Total'!$AA$8:$AA$59,'Points - Player Total'!$A$8:$A$59,'Points - Teams W1'!$A40,'Teams - Window 1'!BD$6:BD$57,1)</f>
        <v>393</v>
      </c>
      <c r="BE40" s="97">
        <f>SUMIFS('Points - Player Total'!$AA$8:$AA$59,'Points - Player Total'!$A$8:$A$59,'Points - Teams W1'!$A40,'Teams - Window 1'!BE$6:BE$57,1)</f>
        <v>0</v>
      </c>
      <c r="BF40" s="97"/>
      <c r="BG40" s="86">
        <v>35</v>
      </c>
      <c r="BH40" t="s">
        <v>8</v>
      </c>
      <c r="BI40">
        <v>643</v>
      </c>
      <c r="BJ40">
        <f t="shared" si="0"/>
        <v>612</v>
      </c>
      <c r="BK40">
        <v>35</v>
      </c>
      <c r="BL40" t="s">
        <v>252</v>
      </c>
      <c r="BM40">
        <v>339</v>
      </c>
      <c r="BN40">
        <v>35</v>
      </c>
      <c r="BO40" t="s">
        <v>18</v>
      </c>
      <c r="BP40">
        <v>353</v>
      </c>
      <c r="BQ40">
        <v>35</v>
      </c>
    </row>
    <row r="41" spans="1:69" x14ac:dyDescent="0.25">
      <c r="A41" t="s">
        <v>14</v>
      </c>
      <c r="B41" s="16" t="s">
        <v>80</v>
      </c>
      <c r="C41" t="s">
        <v>105</v>
      </c>
      <c r="D41" s="15">
        <v>4.5</v>
      </c>
      <c r="E41" s="97">
        <f>SUMIFS('Points - Player Total'!$AA$8:$AA$59,'Points - Player Total'!$A$8:$A$59,'Points - Teams W1'!$A41,'Teams - Window 1'!E$6:E$57,1)</f>
        <v>0</v>
      </c>
      <c r="F41" s="97">
        <f>SUMIFS('Points - Player Total'!$AA$8:$AA$59,'Points - Player Total'!$A$8:$A$59,'Points - Teams W1'!$A41,'Teams - Window 1'!F$6:F$57,1)</f>
        <v>0</v>
      </c>
      <c r="G41" s="97">
        <f>SUMIFS('Points - Player Total'!$AA$8:$AA$59,'Points - Player Total'!$A$8:$A$59,'Points - Teams W1'!$A41,'Teams - Window 1'!G$6:G$57,1)</f>
        <v>0</v>
      </c>
      <c r="H41" s="97">
        <f>SUMIFS('Points - Player Total'!$AA$8:$AA$59,'Points - Player Total'!$A$8:$A$59,'Points - Teams W1'!$A41,'Teams - Window 1'!H$6:H$57,1)</f>
        <v>78</v>
      </c>
      <c r="I41" s="97">
        <f>SUMIFS('Points - Player Total'!$AA$8:$AA$59,'Points - Player Total'!$A$8:$A$59,'Points - Teams W1'!$A41,'Teams - Window 1'!I$6:I$57,1)</f>
        <v>0</v>
      </c>
      <c r="J41" s="97">
        <f>SUMIFS('Points - Player Total'!$AA$8:$AA$59,'Points - Player Total'!$A$8:$A$59,'Points - Teams W1'!$A41,'Teams - Window 1'!J$6:J$57,1)</f>
        <v>0</v>
      </c>
      <c r="K41" s="97">
        <f>SUMIFS('Points - Player Total'!$AA$8:$AA$59,'Points - Player Total'!$A$8:$A$59,'Points - Teams W1'!$A41,'Teams - Window 1'!K$6:K$57,1)</f>
        <v>0</v>
      </c>
      <c r="L41" s="97">
        <f>SUMIFS('Points - Player Total'!$AA$8:$AA$59,'Points - Player Total'!$A$8:$A$59,'Points - Teams W1'!$A41,'Teams - Window 1'!L$6:L$57,1)</f>
        <v>0</v>
      </c>
      <c r="M41" s="97">
        <f>SUMIFS('Points - Player Total'!$AA$8:$AA$59,'Points - Player Total'!$A$8:$A$59,'Points - Teams W1'!$A41,'Teams - Window 1'!M$6:M$57,1)</f>
        <v>78</v>
      </c>
      <c r="N41" s="97">
        <f>SUMIFS('Points - Player Total'!$AA$8:$AA$59,'Points - Player Total'!$A$8:$A$59,'Points - Teams W1'!$A41,'Teams - Window 1'!N$6:N$57,1)</f>
        <v>0</v>
      </c>
      <c r="O41" s="97">
        <f>SUMIFS('Points - Player Total'!$AA$8:$AA$59,'Points - Player Total'!$A$8:$A$59,'Points - Teams W1'!$A41,'Teams - Window 1'!O$6:O$57,1)</f>
        <v>0</v>
      </c>
      <c r="P41" s="97">
        <f>SUMIFS('Points - Player Total'!$AA$8:$AA$59,'Points - Player Total'!$A$8:$A$59,'Points - Teams W1'!$A41,'Teams - Window 1'!P$6:P$57,1)</f>
        <v>0</v>
      </c>
      <c r="Q41" s="97">
        <f>SUMIFS('Points - Player Total'!$AA$8:$AA$59,'Points - Player Total'!$A$8:$A$59,'Points - Teams W1'!$A41,'Teams - Window 1'!Q$6:Q$57,1)</f>
        <v>0</v>
      </c>
      <c r="R41" s="97">
        <f>SUMIFS('Points - Player Total'!$AA$8:$AA$59,'Points - Player Total'!$A$8:$A$59,'Points - Teams W1'!$A41,'Teams - Window 1'!R$6:R$57,1)</f>
        <v>0</v>
      </c>
      <c r="S41" s="97">
        <f>SUMIFS('Points - Player Total'!$AA$8:$AA$59,'Points - Player Total'!$A$8:$A$59,'Points - Teams W1'!$A41,'Teams - Window 1'!S$6:S$57,1)</f>
        <v>0</v>
      </c>
      <c r="T41" s="97">
        <f>SUMIFS('Points - Player Total'!$AA$8:$AA$59,'Points - Player Total'!$A$8:$A$59,'Points - Teams W1'!$A41,'Teams - Window 1'!T$6:T$57,1)</f>
        <v>0</v>
      </c>
      <c r="U41" s="97">
        <f>SUMIFS('Points - Player Total'!$AA$8:$AA$59,'Points - Player Total'!$A$8:$A$59,'Points - Teams W1'!$A41,'Teams - Window 1'!U$6:U$57,1)</f>
        <v>0</v>
      </c>
      <c r="V41" s="97">
        <f>SUMIFS('Points - Player Total'!$AA$8:$AA$59,'Points - Player Total'!$A$8:$A$59,'Points - Teams W1'!$A41,'Teams - Window 1'!V$6:V$57,1)</f>
        <v>0</v>
      </c>
      <c r="W41" s="97">
        <f>SUMIFS('Points - Player Total'!$AA$8:$AA$59,'Points - Player Total'!$A$8:$A$59,'Points - Teams W1'!$A41,'Teams - Window 1'!W$6:W$57,1)</f>
        <v>0</v>
      </c>
      <c r="X41" s="97">
        <f>SUMIFS('Points - Player Total'!$AA$8:$AA$59,'Points - Player Total'!$A$8:$A$59,'Points - Teams W1'!$A41,'Teams - Window 1'!X$6:X$57,1)</f>
        <v>0</v>
      </c>
      <c r="Y41" s="97">
        <f>SUMIFS('Points - Player Total'!$AA$8:$AA$59,'Points - Player Total'!$A$8:$A$59,'Points - Teams W1'!$A41,'Teams - Window 1'!Y$6:Y$57,1)</f>
        <v>0</v>
      </c>
      <c r="Z41" s="97">
        <f>SUMIFS('Points - Player Total'!$AA$8:$AA$59,'Points - Player Total'!$A$8:$A$59,'Points - Teams W1'!$A41,'Teams - Window 1'!Z$6:Z$57,1)</f>
        <v>0</v>
      </c>
      <c r="AA41" s="97">
        <f>SUMIFS('Points - Player Total'!$AA$8:$AA$59,'Points - Player Total'!$A$8:$A$59,'Points - Teams W1'!$A41,'Teams - Window 1'!AA$6:AA$57,1)</f>
        <v>78</v>
      </c>
      <c r="AB41" s="97">
        <f>SUMIFS('Points - Player Total'!$AA$8:$AA$59,'Points - Player Total'!$A$8:$A$59,'Points - Teams W1'!$A41,'Teams - Window 1'!AB$6:AB$57,1)</f>
        <v>0</v>
      </c>
      <c r="AC41" s="97">
        <f>SUMIFS('Points - Player Total'!$AA$8:$AA$59,'Points - Player Total'!$A$8:$A$59,'Points - Teams W1'!$A41,'Teams - Window 1'!AC$6:AC$57,1)</f>
        <v>78</v>
      </c>
      <c r="AD41" s="97">
        <f>SUMIFS('Points - Player Total'!$AA$8:$AA$59,'Points - Player Total'!$A$8:$A$59,'Points - Teams W1'!$A41,'Teams - Window 1'!AD$6:AD$57,1)</f>
        <v>78</v>
      </c>
      <c r="AE41" s="97">
        <f>SUMIFS('Points - Player Total'!$AA$8:$AA$59,'Points - Player Total'!$A$8:$A$59,'Points - Teams W1'!$A41,'Teams - Window 1'!AE$6:AE$57,1)</f>
        <v>0</v>
      </c>
      <c r="AF41" s="97">
        <f>SUMIFS('Points - Player Total'!$AA$8:$AA$59,'Points - Player Total'!$A$8:$A$59,'Points - Teams W1'!$A41,'Teams - Window 1'!AF$6:AF$57,1)</f>
        <v>0</v>
      </c>
      <c r="AG41" s="97">
        <f>SUMIFS('Points - Player Total'!$AA$8:$AA$59,'Points - Player Total'!$A$8:$A$59,'Points - Teams W1'!$A41,'Teams - Window 1'!AG$6:AG$57,1)</f>
        <v>0</v>
      </c>
      <c r="AH41" s="97">
        <f>SUMIFS('Points - Player Total'!$AA$8:$AA$59,'Points - Player Total'!$A$8:$A$59,'Points - Teams W1'!$A41,'Teams - Window 1'!AH$6:AH$57,1)</f>
        <v>0</v>
      </c>
      <c r="AI41" s="97">
        <f>SUMIFS('Points - Player Total'!$AA$8:$AA$59,'Points - Player Total'!$A$8:$A$59,'Points - Teams W1'!$A41,'Teams - Window 1'!AI$6:AI$57,1)</f>
        <v>78</v>
      </c>
      <c r="AJ41" s="97">
        <f>SUMIFS('Points - Player Total'!$AA$8:$AA$59,'Points - Player Total'!$A$8:$A$59,'Points - Teams W1'!$A41,'Teams - Window 1'!AJ$6:AJ$57,1)</f>
        <v>0</v>
      </c>
      <c r="AK41" s="97">
        <f>SUMIFS('Points - Player Total'!$AA$8:$AA$59,'Points - Player Total'!$A$8:$A$59,'Points - Teams W1'!$A41,'Teams - Window 1'!AK$6:AK$57,1)</f>
        <v>0</v>
      </c>
      <c r="AL41" s="97">
        <f>SUMIFS('Points - Player Total'!$AA$8:$AA$59,'Points - Player Total'!$A$8:$A$59,'Points - Teams W1'!$A41,'Teams - Window 1'!AL$6:AL$57,1)</f>
        <v>0</v>
      </c>
      <c r="AM41" s="97">
        <f>SUMIFS('Points - Player Total'!$AA$8:$AA$59,'Points - Player Total'!$A$8:$A$59,'Points - Teams W1'!$A41,'Teams - Window 1'!AM$6:AM$57,1)</f>
        <v>0</v>
      </c>
      <c r="AN41" s="97">
        <f>SUMIFS('Points - Player Total'!$AA$8:$AA$59,'Points - Player Total'!$A$8:$A$59,'Points - Teams W1'!$A41,'Teams - Window 1'!AN$6:AN$57,1)</f>
        <v>78</v>
      </c>
      <c r="AO41" s="97">
        <f>SUMIFS('Points - Player Total'!$AA$8:$AA$59,'Points - Player Total'!$A$8:$A$59,'Points - Teams W1'!$A41,'Teams - Window 1'!AO$6:AO$57,1)</f>
        <v>0</v>
      </c>
      <c r="AP41" s="97">
        <f>SUMIFS('Points - Player Total'!$AA$8:$AA$59,'Points - Player Total'!$A$8:$A$59,'Points - Teams W1'!$A41,'Teams - Window 1'!AP$6:AP$57,1)</f>
        <v>0</v>
      </c>
      <c r="AQ41" s="97">
        <f>SUMIFS('Points - Player Total'!$AA$8:$AA$59,'Points - Player Total'!$A$8:$A$59,'Points - Teams W1'!$A41,'Teams - Window 1'!AQ$6:AQ$57,1)</f>
        <v>0</v>
      </c>
      <c r="AR41" s="97">
        <f>SUMIFS('Points - Player Total'!$AA$8:$AA$59,'Points - Player Total'!$A$8:$A$59,'Points - Teams W1'!$A41,'Teams - Window 1'!AR$6:AR$57,1)</f>
        <v>0</v>
      </c>
      <c r="AS41" s="97">
        <f>SUMIFS('Points - Player Total'!$AA$8:$AA$59,'Points - Player Total'!$A$8:$A$59,'Points - Teams W1'!$A41,'Teams - Window 1'!AS$6:AS$57,1)</f>
        <v>0</v>
      </c>
      <c r="AT41" s="97">
        <f>SUMIFS('Points - Player Total'!$AA$8:$AA$59,'Points - Player Total'!$A$8:$A$59,'Points - Teams W1'!$A41,'Teams - Window 1'!AT$6:AT$57,1)</f>
        <v>0</v>
      </c>
      <c r="AU41" s="97">
        <f>SUMIFS('Points - Player Total'!$AA$8:$AA$59,'Points - Player Total'!$A$8:$A$59,'Points - Teams W1'!$A41,'Teams - Window 1'!AU$6:AU$57,1)</f>
        <v>0</v>
      </c>
      <c r="AV41" s="97">
        <f>SUMIFS('Points - Player Total'!$AA$8:$AA$59,'Points - Player Total'!$A$8:$A$59,'Points - Teams W1'!$A41,'Teams - Window 1'!AV$6:AV$57,1)</f>
        <v>0</v>
      </c>
      <c r="AW41" s="97">
        <f>SUMIFS('Points - Player Total'!$AA$8:$AA$59,'Points - Player Total'!$A$8:$A$59,'Points - Teams W1'!$A41,'Teams - Window 1'!AW$6:AW$57,1)</f>
        <v>0</v>
      </c>
      <c r="AX41" s="97">
        <f>SUMIFS('Points - Player Total'!$AA$8:$AA$59,'Points - Player Total'!$A$8:$A$59,'Points - Teams W1'!$A41,'Teams - Window 1'!AX$6:AX$57,1)</f>
        <v>0</v>
      </c>
      <c r="AY41" s="97">
        <f>SUMIFS('Points - Player Total'!$AA$8:$AA$59,'Points - Player Total'!$A$8:$A$59,'Points - Teams W1'!$A41,'Teams - Window 1'!AY$6:AY$57,1)</f>
        <v>0</v>
      </c>
      <c r="AZ41" s="97">
        <f>SUMIFS('Points - Player Total'!$AA$8:$AA$59,'Points - Player Total'!$A$8:$A$59,'Points - Teams W1'!$A41,'Teams - Window 1'!AZ$6:AZ$57,1)</f>
        <v>0</v>
      </c>
      <c r="BA41" s="97">
        <f>SUMIFS('Points - Player Total'!$AA$8:$AA$59,'Points - Player Total'!$A$8:$A$59,'Points - Teams W1'!$A41,'Teams - Window 1'!BA$6:BA$57,1)</f>
        <v>0</v>
      </c>
      <c r="BB41" s="97">
        <f>SUMIFS('Points - Player Total'!$AA$8:$AA$59,'Points - Player Total'!$A$8:$A$59,'Points - Teams W1'!$A41,'Teams - Window 1'!BB$6:BB$57,1)</f>
        <v>0</v>
      </c>
      <c r="BC41" s="97">
        <f>SUMIFS('Points - Player Total'!$AA$8:$AA$59,'Points - Player Total'!$A$8:$A$59,'Points - Teams W1'!$A41,'Teams - Window 1'!BC$6:BC$57,1)</f>
        <v>78</v>
      </c>
      <c r="BD41" s="97">
        <f>SUMIFS('Points - Player Total'!$AA$8:$AA$59,'Points - Player Total'!$A$8:$A$59,'Points - Teams W1'!$A41,'Teams - Window 1'!BD$6:BD$57,1)</f>
        <v>0</v>
      </c>
      <c r="BE41" s="97">
        <f>SUMIFS('Points - Player Total'!$AA$8:$AA$59,'Points - Player Total'!$A$8:$A$59,'Points - Teams W1'!$A41,'Teams - Window 1'!BE$6:BE$57,1)</f>
        <v>78</v>
      </c>
      <c r="BF41" s="97"/>
      <c r="BG41" s="86">
        <v>36</v>
      </c>
      <c r="BH41" t="s">
        <v>13</v>
      </c>
      <c r="BI41">
        <v>640</v>
      </c>
      <c r="BJ41">
        <f t="shared" si="0"/>
        <v>615</v>
      </c>
      <c r="BK41">
        <v>36</v>
      </c>
      <c r="BL41" t="s">
        <v>85</v>
      </c>
      <c r="BM41">
        <v>334</v>
      </c>
      <c r="BN41">
        <v>36</v>
      </c>
      <c r="BO41" t="s">
        <v>247</v>
      </c>
      <c r="BP41">
        <v>342</v>
      </c>
      <c r="BQ41">
        <v>36</v>
      </c>
    </row>
    <row r="42" spans="1:69" x14ac:dyDescent="0.25">
      <c r="A42" t="s">
        <v>21</v>
      </c>
      <c r="B42" s="16" t="s">
        <v>80</v>
      </c>
      <c r="C42" t="s">
        <v>105</v>
      </c>
      <c r="D42" s="15">
        <v>4.5</v>
      </c>
      <c r="E42" s="97">
        <f>SUMIFS('Points - Player Total'!$AA$8:$AA$59,'Points - Player Total'!$A$8:$A$59,'Points - Teams W1'!$A42,'Teams - Window 1'!E$6:E$57,1)</f>
        <v>0</v>
      </c>
      <c r="F42" s="97">
        <f>SUMIFS('Points - Player Total'!$AA$8:$AA$59,'Points - Player Total'!$A$8:$A$59,'Points - Teams W1'!$A42,'Teams - Window 1'!F$6:F$57,1)</f>
        <v>0</v>
      </c>
      <c r="G42" s="97">
        <f>SUMIFS('Points - Player Total'!$AA$8:$AA$59,'Points - Player Total'!$A$8:$A$59,'Points - Teams W1'!$A42,'Teams - Window 1'!G$6:G$57,1)</f>
        <v>0</v>
      </c>
      <c r="H42" s="97">
        <f>SUMIFS('Points - Player Total'!$AA$8:$AA$59,'Points - Player Total'!$A$8:$A$59,'Points - Teams W1'!$A42,'Teams - Window 1'!H$6:H$57,1)</f>
        <v>0</v>
      </c>
      <c r="I42" s="97">
        <f>SUMIFS('Points - Player Total'!$AA$8:$AA$59,'Points - Player Total'!$A$8:$A$59,'Points - Teams W1'!$A42,'Teams - Window 1'!I$6:I$57,1)</f>
        <v>0</v>
      </c>
      <c r="J42" s="97">
        <f>SUMIFS('Points - Player Total'!$AA$8:$AA$59,'Points - Player Total'!$A$8:$A$59,'Points - Teams W1'!$A42,'Teams - Window 1'!J$6:J$57,1)</f>
        <v>0</v>
      </c>
      <c r="K42" s="97">
        <f>SUMIFS('Points - Player Total'!$AA$8:$AA$59,'Points - Player Total'!$A$8:$A$59,'Points - Teams W1'!$A42,'Teams - Window 1'!K$6:K$57,1)</f>
        <v>0</v>
      </c>
      <c r="L42" s="97">
        <f>SUMIFS('Points - Player Total'!$AA$8:$AA$59,'Points - Player Total'!$A$8:$A$59,'Points - Teams W1'!$A42,'Teams - Window 1'!L$6:L$57,1)</f>
        <v>0</v>
      </c>
      <c r="M42" s="97">
        <f>SUMIFS('Points - Player Total'!$AA$8:$AA$59,'Points - Player Total'!$A$8:$A$59,'Points - Teams W1'!$A42,'Teams - Window 1'!M$6:M$57,1)</f>
        <v>0</v>
      </c>
      <c r="N42" s="97">
        <f>SUMIFS('Points - Player Total'!$AA$8:$AA$59,'Points - Player Total'!$A$8:$A$59,'Points - Teams W1'!$A42,'Teams - Window 1'!N$6:N$57,1)</f>
        <v>0</v>
      </c>
      <c r="O42" s="97">
        <f>SUMIFS('Points - Player Total'!$AA$8:$AA$59,'Points - Player Total'!$A$8:$A$59,'Points - Teams W1'!$A42,'Teams - Window 1'!O$6:O$57,1)</f>
        <v>0</v>
      </c>
      <c r="P42" s="97">
        <f>SUMIFS('Points - Player Total'!$AA$8:$AA$59,'Points - Player Total'!$A$8:$A$59,'Points - Teams W1'!$A42,'Teams - Window 1'!P$6:P$57,1)</f>
        <v>0</v>
      </c>
      <c r="Q42" s="97">
        <f>SUMIFS('Points - Player Total'!$AA$8:$AA$59,'Points - Player Total'!$A$8:$A$59,'Points - Teams W1'!$A42,'Teams - Window 1'!Q$6:Q$57,1)</f>
        <v>0</v>
      </c>
      <c r="R42" s="97">
        <f>SUMIFS('Points - Player Total'!$AA$8:$AA$59,'Points - Player Total'!$A$8:$A$59,'Points - Teams W1'!$A42,'Teams - Window 1'!R$6:R$57,1)</f>
        <v>0</v>
      </c>
      <c r="S42" s="97">
        <f>SUMIFS('Points - Player Total'!$AA$8:$AA$59,'Points - Player Total'!$A$8:$A$59,'Points - Teams W1'!$A42,'Teams - Window 1'!S$6:S$57,1)</f>
        <v>0</v>
      </c>
      <c r="T42" s="97">
        <f>SUMIFS('Points - Player Total'!$AA$8:$AA$59,'Points - Player Total'!$A$8:$A$59,'Points - Teams W1'!$A42,'Teams - Window 1'!T$6:T$57,1)</f>
        <v>0</v>
      </c>
      <c r="U42" s="97">
        <f>SUMIFS('Points - Player Total'!$AA$8:$AA$59,'Points - Player Total'!$A$8:$A$59,'Points - Teams W1'!$A42,'Teams - Window 1'!U$6:U$57,1)</f>
        <v>0</v>
      </c>
      <c r="V42" s="97">
        <f>SUMIFS('Points - Player Total'!$AA$8:$AA$59,'Points - Player Total'!$A$8:$A$59,'Points - Teams W1'!$A42,'Teams - Window 1'!V$6:V$57,1)</f>
        <v>0</v>
      </c>
      <c r="W42" s="97">
        <f>SUMIFS('Points - Player Total'!$AA$8:$AA$59,'Points - Player Total'!$A$8:$A$59,'Points - Teams W1'!$A42,'Teams - Window 1'!W$6:W$57,1)</f>
        <v>0</v>
      </c>
      <c r="X42" s="97">
        <f>SUMIFS('Points - Player Total'!$AA$8:$AA$59,'Points - Player Total'!$A$8:$A$59,'Points - Teams W1'!$A42,'Teams - Window 1'!X$6:X$57,1)</f>
        <v>0</v>
      </c>
      <c r="Y42" s="97">
        <f>SUMIFS('Points - Player Total'!$AA$8:$AA$59,'Points - Player Total'!$A$8:$A$59,'Points - Teams W1'!$A42,'Teams - Window 1'!Y$6:Y$57,1)</f>
        <v>0</v>
      </c>
      <c r="Z42" s="97">
        <f>SUMIFS('Points - Player Total'!$AA$8:$AA$59,'Points - Player Total'!$A$8:$A$59,'Points - Teams W1'!$A42,'Teams - Window 1'!Z$6:Z$57,1)</f>
        <v>0</v>
      </c>
      <c r="AA42" s="97">
        <f>SUMIFS('Points - Player Total'!$AA$8:$AA$59,'Points - Player Total'!$A$8:$A$59,'Points - Teams W1'!$A42,'Teams - Window 1'!AA$6:AA$57,1)</f>
        <v>0</v>
      </c>
      <c r="AB42" s="97">
        <f>SUMIFS('Points - Player Total'!$AA$8:$AA$59,'Points - Player Total'!$A$8:$A$59,'Points - Teams W1'!$A42,'Teams - Window 1'!AB$6:AB$57,1)</f>
        <v>0</v>
      </c>
      <c r="AC42" s="97">
        <f>SUMIFS('Points - Player Total'!$AA$8:$AA$59,'Points - Player Total'!$A$8:$A$59,'Points - Teams W1'!$A42,'Teams - Window 1'!AC$6:AC$57,1)</f>
        <v>0</v>
      </c>
      <c r="AD42" s="97">
        <f>SUMIFS('Points - Player Total'!$AA$8:$AA$59,'Points - Player Total'!$A$8:$A$59,'Points - Teams W1'!$A42,'Teams - Window 1'!AD$6:AD$57,1)</f>
        <v>0</v>
      </c>
      <c r="AE42" s="97">
        <f>SUMIFS('Points - Player Total'!$AA$8:$AA$59,'Points - Player Total'!$A$8:$A$59,'Points - Teams W1'!$A42,'Teams - Window 1'!AE$6:AE$57,1)</f>
        <v>0</v>
      </c>
      <c r="AF42" s="97">
        <f>SUMIFS('Points - Player Total'!$AA$8:$AA$59,'Points - Player Total'!$A$8:$A$59,'Points - Teams W1'!$A42,'Teams - Window 1'!AF$6:AF$57,1)</f>
        <v>0</v>
      </c>
      <c r="AG42" s="97">
        <f>SUMIFS('Points - Player Total'!$AA$8:$AA$59,'Points - Player Total'!$A$8:$A$59,'Points - Teams W1'!$A42,'Teams - Window 1'!AG$6:AG$57,1)</f>
        <v>0</v>
      </c>
      <c r="AH42" s="97">
        <f>SUMIFS('Points - Player Total'!$AA$8:$AA$59,'Points - Player Total'!$A$8:$A$59,'Points - Teams W1'!$A42,'Teams - Window 1'!AH$6:AH$57,1)</f>
        <v>0</v>
      </c>
      <c r="AI42" s="97">
        <f>SUMIFS('Points - Player Total'!$AA$8:$AA$59,'Points - Player Total'!$A$8:$A$59,'Points - Teams W1'!$A42,'Teams - Window 1'!AI$6:AI$57,1)</f>
        <v>0</v>
      </c>
      <c r="AJ42" s="97">
        <f>SUMIFS('Points - Player Total'!$AA$8:$AA$59,'Points - Player Total'!$A$8:$A$59,'Points - Teams W1'!$A42,'Teams - Window 1'!AJ$6:AJ$57,1)</f>
        <v>0</v>
      </c>
      <c r="AK42" s="97">
        <f>SUMIFS('Points - Player Total'!$AA$8:$AA$59,'Points - Player Total'!$A$8:$A$59,'Points - Teams W1'!$A42,'Teams - Window 1'!AK$6:AK$57,1)</f>
        <v>0</v>
      </c>
      <c r="AL42" s="97">
        <f>SUMIFS('Points - Player Total'!$AA$8:$AA$59,'Points - Player Total'!$A$8:$A$59,'Points - Teams W1'!$A42,'Teams - Window 1'!AL$6:AL$57,1)</f>
        <v>0</v>
      </c>
      <c r="AM42" s="97">
        <f>SUMIFS('Points - Player Total'!$AA$8:$AA$59,'Points - Player Total'!$A$8:$A$59,'Points - Teams W1'!$A42,'Teams - Window 1'!AM$6:AM$57,1)</f>
        <v>0</v>
      </c>
      <c r="AN42" s="97">
        <f>SUMIFS('Points - Player Total'!$AA$8:$AA$59,'Points - Player Total'!$A$8:$A$59,'Points - Teams W1'!$A42,'Teams - Window 1'!AN$6:AN$57,1)</f>
        <v>0</v>
      </c>
      <c r="AO42" s="97">
        <f>SUMIFS('Points - Player Total'!$AA$8:$AA$59,'Points - Player Total'!$A$8:$A$59,'Points - Teams W1'!$A42,'Teams - Window 1'!AO$6:AO$57,1)</f>
        <v>0</v>
      </c>
      <c r="AP42" s="97">
        <f>SUMIFS('Points - Player Total'!$AA$8:$AA$59,'Points - Player Total'!$A$8:$A$59,'Points - Teams W1'!$A42,'Teams - Window 1'!AP$6:AP$57,1)</f>
        <v>0</v>
      </c>
      <c r="AQ42" s="97">
        <f>SUMIFS('Points - Player Total'!$AA$8:$AA$59,'Points - Player Total'!$A$8:$A$59,'Points - Teams W1'!$A42,'Teams - Window 1'!AQ$6:AQ$57,1)</f>
        <v>0</v>
      </c>
      <c r="AR42" s="97">
        <f>SUMIFS('Points - Player Total'!$AA$8:$AA$59,'Points - Player Total'!$A$8:$A$59,'Points - Teams W1'!$A42,'Teams - Window 1'!AR$6:AR$57,1)</f>
        <v>0</v>
      </c>
      <c r="AS42" s="97">
        <f>SUMIFS('Points - Player Total'!$AA$8:$AA$59,'Points - Player Total'!$A$8:$A$59,'Points - Teams W1'!$A42,'Teams - Window 1'!AS$6:AS$57,1)</f>
        <v>0</v>
      </c>
      <c r="AT42" s="97">
        <f>SUMIFS('Points - Player Total'!$AA$8:$AA$59,'Points - Player Total'!$A$8:$A$59,'Points - Teams W1'!$A42,'Teams - Window 1'!AT$6:AT$57,1)</f>
        <v>0</v>
      </c>
      <c r="AU42" s="97">
        <f>SUMIFS('Points - Player Total'!$AA$8:$AA$59,'Points - Player Total'!$A$8:$A$59,'Points - Teams W1'!$A42,'Teams - Window 1'!AU$6:AU$57,1)</f>
        <v>0</v>
      </c>
      <c r="AV42" s="97">
        <f>SUMIFS('Points - Player Total'!$AA$8:$AA$59,'Points - Player Total'!$A$8:$A$59,'Points - Teams W1'!$A42,'Teams - Window 1'!AV$6:AV$57,1)</f>
        <v>0</v>
      </c>
      <c r="AW42" s="97">
        <f>SUMIFS('Points - Player Total'!$AA$8:$AA$59,'Points - Player Total'!$A$8:$A$59,'Points - Teams W1'!$A42,'Teams - Window 1'!AW$6:AW$57,1)</f>
        <v>0</v>
      </c>
      <c r="AX42" s="97">
        <f>SUMIFS('Points - Player Total'!$AA$8:$AA$59,'Points - Player Total'!$A$8:$A$59,'Points - Teams W1'!$A42,'Teams - Window 1'!AX$6:AX$57,1)</f>
        <v>0</v>
      </c>
      <c r="AY42" s="97">
        <f>SUMIFS('Points - Player Total'!$AA$8:$AA$59,'Points - Player Total'!$A$8:$A$59,'Points - Teams W1'!$A42,'Teams - Window 1'!AY$6:AY$57,1)</f>
        <v>0</v>
      </c>
      <c r="AZ42" s="97">
        <f>SUMIFS('Points - Player Total'!$AA$8:$AA$59,'Points - Player Total'!$A$8:$A$59,'Points - Teams W1'!$A42,'Teams - Window 1'!AZ$6:AZ$57,1)</f>
        <v>0</v>
      </c>
      <c r="BA42" s="97">
        <f>SUMIFS('Points - Player Total'!$AA$8:$AA$59,'Points - Player Total'!$A$8:$A$59,'Points - Teams W1'!$A42,'Teams - Window 1'!BA$6:BA$57,1)</f>
        <v>0</v>
      </c>
      <c r="BB42" s="97">
        <f>SUMIFS('Points - Player Total'!$AA$8:$AA$59,'Points - Player Total'!$A$8:$A$59,'Points - Teams W1'!$A42,'Teams - Window 1'!BB$6:BB$57,1)</f>
        <v>0</v>
      </c>
      <c r="BC42" s="97">
        <f>SUMIFS('Points - Player Total'!$AA$8:$AA$59,'Points - Player Total'!$A$8:$A$59,'Points - Teams W1'!$A42,'Teams - Window 1'!BC$6:BC$57,1)</f>
        <v>0</v>
      </c>
      <c r="BD42" s="97">
        <f>SUMIFS('Points - Player Total'!$AA$8:$AA$59,'Points - Player Total'!$A$8:$A$59,'Points - Teams W1'!$A42,'Teams - Window 1'!BD$6:BD$57,1)</f>
        <v>0</v>
      </c>
      <c r="BE42" s="97">
        <f>SUMIFS('Points - Player Total'!$AA$8:$AA$59,'Points - Player Total'!$A$8:$A$59,'Points - Teams W1'!$A42,'Teams - Window 1'!BE$6:BE$57,1)</f>
        <v>0</v>
      </c>
      <c r="BF42" s="97"/>
      <c r="BG42" s="86">
        <v>37</v>
      </c>
      <c r="BH42" t="s">
        <v>83</v>
      </c>
      <c r="BI42">
        <v>637</v>
      </c>
      <c r="BJ42">
        <f t="shared" si="0"/>
        <v>618</v>
      </c>
      <c r="BK42">
        <v>37</v>
      </c>
      <c r="BL42" t="s">
        <v>228</v>
      </c>
      <c r="BM42">
        <v>328</v>
      </c>
      <c r="BN42">
        <v>37</v>
      </c>
      <c r="BO42" t="s">
        <v>39</v>
      </c>
      <c r="BP42">
        <v>314</v>
      </c>
      <c r="BQ42">
        <v>37</v>
      </c>
    </row>
    <row r="43" spans="1:69" x14ac:dyDescent="0.25">
      <c r="A43" t="s">
        <v>34</v>
      </c>
      <c r="B43" s="16" t="s">
        <v>80</v>
      </c>
      <c r="C43" t="s">
        <v>105</v>
      </c>
      <c r="D43" s="15">
        <v>4.5</v>
      </c>
      <c r="E43" s="97">
        <f>SUMIFS('Points - Player Total'!$AA$8:$AA$59,'Points - Player Total'!$A$8:$A$59,'Points - Teams W1'!$A43,'Teams - Window 1'!E$6:E$57,1)</f>
        <v>0</v>
      </c>
      <c r="F43" s="97">
        <f>SUMIFS('Points - Player Total'!$AA$8:$AA$59,'Points - Player Total'!$A$8:$A$59,'Points - Teams W1'!$A43,'Teams - Window 1'!F$6:F$57,1)</f>
        <v>0</v>
      </c>
      <c r="G43" s="97">
        <f>SUMIFS('Points - Player Total'!$AA$8:$AA$59,'Points - Player Total'!$A$8:$A$59,'Points - Teams W1'!$A43,'Teams - Window 1'!G$6:G$57,1)</f>
        <v>0</v>
      </c>
      <c r="H43" s="97">
        <f>SUMIFS('Points - Player Total'!$AA$8:$AA$59,'Points - Player Total'!$A$8:$A$59,'Points - Teams W1'!$A43,'Teams - Window 1'!H$6:H$57,1)</f>
        <v>0</v>
      </c>
      <c r="I43" s="97">
        <f>SUMIFS('Points - Player Total'!$AA$8:$AA$59,'Points - Player Total'!$A$8:$A$59,'Points - Teams W1'!$A43,'Teams - Window 1'!I$6:I$57,1)</f>
        <v>0</v>
      </c>
      <c r="J43" s="97">
        <f>SUMIFS('Points - Player Total'!$AA$8:$AA$59,'Points - Player Total'!$A$8:$A$59,'Points - Teams W1'!$A43,'Teams - Window 1'!J$6:J$57,1)</f>
        <v>0</v>
      </c>
      <c r="K43" s="97">
        <f>SUMIFS('Points - Player Total'!$AA$8:$AA$59,'Points - Player Total'!$A$8:$A$59,'Points - Teams W1'!$A43,'Teams - Window 1'!K$6:K$57,1)</f>
        <v>0</v>
      </c>
      <c r="L43" s="97">
        <f>SUMIFS('Points - Player Total'!$AA$8:$AA$59,'Points - Player Total'!$A$8:$A$59,'Points - Teams W1'!$A43,'Teams - Window 1'!L$6:L$57,1)</f>
        <v>0</v>
      </c>
      <c r="M43" s="97">
        <f>SUMIFS('Points - Player Total'!$AA$8:$AA$59,'Points - Player Total'!$A$8:$A$59,'Points - Teams W1'!$A43,'Teams - Window 1'!M$6:M$57,1)</f>
        <v>0</v>
      </c>
      <c r="N43" s="97">
        <f>SUMIFS('Points - Player Total'!$AA$8:$AA$59,'Points - Player Total'!$A$8:$A$59,'Points - Teams W1'!$A43,'Teams - Window 1'!N$6:N$57,1)</f>
        <v>0</v>
      </c>
      <c r="O43" s="97">
        <f>SUMIFS('Points - Player Total'!$AA$8:$AA$59,'Points - Player Total'!$A$8:$A$59,'Points - Teams W1'!$A43,'Teams - Window 1'!O$6:O$57,1)</f>
        <v>0</v>
      </c>
      <c r="P43" s="97">
        <f>SUMIFS('Points - Player Total'!$AA$8:$AA$59,'Points - Player Total'!$A$8:$A$59,'Points - Teams W1'!$A43,'Teams - Window 1'!P$6:P$57,1)</f>
        <v>0</v>
      </c>
      <c r="Q43" s="97">
        <f>SUMIFS('Points - Player Total'!$AA$8:$AA$59,'Points - Player Total'!$A$8:$A$59,'Points - Teams W1'!$A43,'Teams - Window 1'!Q$6:Q$57,1)</f>
        <v>0</v>
      </c>
      <c r="R43" s="97">
        <f>SUMIFS('Points - Player Total'!$AA$8:$AA$59,'Points - Player Total'!$A$8:$A$59,'Points - Teams W1'!$A43,'Teams - Window 1'!R$6:R$57,1)</f>
        <v>0</v>
      </c>
      <c r="S43" s="97">
        <f>SUMIFS('Points - Player Total'!$AA$8:$AA$59,'Points - Player Total'!$A$8:$A$59,'Points - Teams W1'!$A43,'Teams - Window 1'!S$6:S$57,1)</f>
        <v>0</v>
      </c>
      <c r="T43" s="97">
        <f>SUMIFS('Points - Player Total'!$AA$8:$AA$59,'Points - Player Total'!$A$8:$A$59,'Points - Teams W1'!$A43,'Teams - Window 1'!T$6:T$57,1)</f>
        <v>0</v>
      </c>
      <c r="U43" s="97">
        <f>SUMIFS('Points - Player Total'!$AA$8:$AA$59,'Points - Player Total'!$A$8:$A$59,'Points - Teams W1'!$A43,'Teams - Window 1'!U$6:U$57,1)</f>
        <v>0</v>
      </c>
      <c r="V43" s="97">
        <f>SUMIFS('Points - Player Total'!$AA$8:$AA$59,'Points - Player Total'!$A$8:$A$59,'Points - Teams W1'!$A43,'Teams - Window 1'!V$6:V$57,1)</f>
        <v>0</v>
      </c>
      <c r="W43" s="97">
        <f>SUMIFS('Points - Player Total'!$AA$8:$AA$59,'Points - Player Total'!$A$8:$A$59,'Points - Teams W1'!$A43,'Teams - Window 1'!W$6:W$57,1)</f>
        <v>0</v>
      </c>
      <c r="X43" s="97">
        <f>SUMIFS('Points - Player Total'!$AA$8:$AA$59,'Points - Player Total'!$A$8:$A$59,'Points - Teams W1'!$A43,'Teams - Window 1'!X$6:X$57,1)</f>
        <v>0</v>
      </c>
      <c r="Y43" s="97">
        <f>SUMIFS('Points - Player Total'!$AA$8:$AA$59,'Points - Player Total'!$A$8:$A$59,'Points - Teams W1'!$A43,'Teams - Window 1'!Y$6:Y$57,1)</f>
        <v>0</v>
      </c>
      <c r="Z43" s="97">
        <f>SUMIFS('Points - Player Total'!$AA$8:$AA$59,'Points - Player Total'!$A$8:$A$59,'Points - Teams W1'!$A43,'Teams - Window 1'!Z$6:Z$57,1)</f>
        <v>0</v>
      </c>
      <c r="AA43" s="97">
        <f>SUMIFS('Points - Player Total'!$AA$8:$AA$59,'Points - Player Total'!$A$8:$A$59,'Points - Teams W1'!$A43,'Teams - Window 1'!AA$6:AA$57,1)</f>
        <v>0</v>
      </c>
      <c r="AB43" s="97">
        <f>SUMIFS('Points - Player Total'!$AA$8:$AA$59,'Points - Player Total'!$A$8:$A$59,'Points - Teams W1'!$A43,'Teams - Window 1'!AB$6:AB$57,1)</f>
        <v>0</v>
      </c>
      <c r="AC43" s="97">
        <f>SUMIFS('Points - Player Total'!$AA$8:$AA$59,'Points - Player Total'!$A$8:$A$59,'Points - Teams W1'!$A43,'Teams - Window 1'!AC$6:AC$57,1)</f>
        <v>0</v>
      </c>
      <c r="AD43" s="97">
        <f>SUMIFS('Points - Player Total'!$AA$8:$AA$59,'Points - Player Total'!$A$8:$A$59,'Points - Teams W1'!$A43,'Teams - Window 1'!AD$6:AD$57,1)</f>
        <v>0</v>
      </c>
      <c r="AE43" s="97">
        <f>SUMIFS('Points - Player Total'!$AA$8:$AA$59,'Points - Player Total'!$A$8:$A$59,'Points - Teams W1'!$A43,'Teams - Window 1'!AE$6:AE$57,1)</f>
        <v>0</v>
      </c>
      <c r="AF43" s="97">
        <f>SUMIFS('Points - Player Total'!$AA$8:$AA$59,'Points - Player Total'!$A$8:$A$59,'Points - Teams W1'!$A43,'Teams - Window 1'!AF$6:AF$57,1)</f>
        <v>0</v>
      </c>
      <c r="AG43" s="97">
        <f>SUMIFS('Points - Player Total'!$AA$8:$AA$59,'Points - Player Total'!$A$8:$A$59,'Points - Teams W1'!$A43,'Teams - Window 1'!AG$6:AG$57,1)</f>
        <v>0</v>
      </c>
      <c r="AH43" s="97">
        <f>SUMIFS('Points - Player Total'!$AA$8:$AA$59,'Points - Player Total'!$A$8:$A$59,'Points - Teams W1'!$A43,'Teams - Window 1'!AH$6:AH$57,1)</f>
        <v>0</v>
      </c>
      <c r="AI43" s="97">
        <f>SUMIFS('Points - Player Total'!$AA$8:$AA$59,'Points - Player Total'!$A$8:$A$59,'Points - Teams W1'!$A43,'Teams - Window 1'!AI$6:AI$57,1)</f>
        <v>0</v>
      </c>
      <c r="AJ43" s="97">
        <f>SUMIFS('Points - Player Total'!$AA$8:$AA$59,'Points - Player Total'!$A$8:$A$59,'Points - Teams W1'!$A43,'Teams - Window 1'!AJ$6:AJ$57,1)</f>
        <v>0</v>
      </c>
      <c r="AK43" s="97">
        <f>SUMIFS('Points - Player Total'!$AA$8:$AA$59,'Points - Player Total'!$A$8:$A$59,'Points - Teams W1'!$A43,'Teams - Window 1'!AK$6:AK$57,1)</f>
        <v>0</v>
      </c>
      <c r="AL43" s="97">
        <f>SUMIFS('Points - Player Total'!$AA$8:$AA$59,'Points - Player Total'!$A$8:$A$59,'Points - Teams W1'!$A43,'Teams - Window 1'!AL$6:AL$57,1)</f>
        <v>0</v>
      </c>
      <c r="AM43" s="97">
        <f>SUMIFS('Points - Player Total'!$AA$8:$AA$59,'Points - Player Total'!$A$8:$A$59,'Points - Teams W1'!$A43,'Teams - Window 1'!AM$6:AM$57,1)</f>
        <v>0</v>
      </c>
      <c r="AN43" s="97">
        <f>SUMIFS('Points - Player Total'!$AA$8:$AA$59,'Points - Player Total'!$A$8:$A$59,'Points - Teams W1'!$A43,'Teams - Window 1'!AN$6:AN$57,1)</f>
        <v>0</v>
      </c>
      <c r="AO43" s="97">
        <f>SUMIFS('Points - Player Total'!$AA$8:$AA$59,'Points - Player Total'!$A$8:$A$59,'Points - Teams W1'!$A43,'Teams - Window 1'!AO$6:AO$57,1)</f>
        <v>0</v>
      </c>
      <c r="AP43" s="97">
        <f>SUMIFS('Points - Player Total'!$AA$8:$AA$59,'Points - Player Total'!$A$8:$A$59,'Points - Teams W1'!$A43,'Teams - Window 1'!AP$6:AP$57,1)</f>
        <v>0</v>
      </c>
      <c r="AQ43" s="97">
        <f>SUMIFS('Points - Player Total'!$AA$8:$AA$59,'Points - Player Total'!$A$8:$A$59,'Points - Teams W1'!$A43,'Teams - Window 1'!AQ$6:AQ$57,1)</f>
        <v>0</v>
      </c>
      <c r="AR43" s="97">
        <f>SUMIFS('Points - Player Total'!$AA$8:$AA$59,'Points - Player Total'!$A$8:$A$59,'Points - Teams W1'!$A43,'Teams - Window 1'!AR$6:AR$57,1)</f>
        <v>0</v>
      </c>
      <c r="AS43" s="97">
        <f>SUMIFS('Points - Player Total'!$AA$8:$AA$59,'Points - Player Total'!$A$8:$A$59,'Points - Teams W1'!$A43,'Teams - Window 1'!AS$6:AS$57,1)</f>
        <v>0</v>
      </c>
      <c r="AT43" s="97">
        <f>SUMIFS('Points - Player Total'!$AA$8:$AA$59,'Points - Player Total'!$A$8:$A$59,'Points - Teams W1'!$A43,'Teams - Window 1'!AT$6:AT$57,1)</f>
        <v>0</v>
      </c>
      <c r="AU43" s="97">
        <f>SUMIFS('Points - Player Total'!$AA$8:$AA$59,'Points - Player Total'!$A$8:$A$59,'Points - Teams W1'!$A43,'Teams - Window 1'!AU$6:AU$57,1)</f>
        <v>0</v>
      </c>
      <c r="AV43" s="97">
        <f>SUMIFS('Points - Player Total'!$AA$8:$AA$59,'Points - Player Total'!$A$8:$A$59,'Points - Teams W1'!$A43,'Teams - Window 1'!AV$6:AV$57,1)</f>
        <v>0</v>
      </c>
      <c r="AW43" s="97">
        <f>SUMIFS('Points - Player Total'!$AA$8:$AA$59,'Points - Player Total'!$A$8:$A$59,'Points - Teams W1'!$A43,'Teams - Window 1'!AW$6:AW$57,1)</f>
        <v>0</v>
      </c>
      <c r="AX43" s="97">
        <f>SUMIFS('Points - Player Total'!$AA$8:$AA$59,'Points - Player Total'!$A$8:$A$59,'Points - Teams W1'!$A43,'Teams - Window 1'!AX$6:AX$57,1)</f>
        <v>0</v>
      </c>
      <c r="AY43" s="97">
        <f>SUMIFS('Points - Player Total'!$AA$8:$AA$59,'Points - Player Total'!$A$8:$A$59,'Points - Teams W1'!$A43,'Teams - Window 1'!AY$6:AY$57,1)</f>
        <v>0</v>
      </c>
      <c r="AZ43" s="97">
        <f>SUMIFS('Points - Player Total'!$AA$8:$AA$59,'Points - Player Total'!$A$8:$A$59,'Points - Teams W1'!$A43,'Teams - Window 1'!AZ$6:AZ$57,1)</f>
        <v>0</v>
      </c>
      <c r="BA43" s="97">
        <f>SUMIFS('Points - Player Total'!$AA$8:$AA$59,'Points - Player Total'!$A$8:$A$59,'Points - Teams W1'!$A43,'Teams - Window 1'!BA$6:BA$57,1)</f>
        <v>0</v>
      </c>
      <c r="BB43" s="97">
        <f>SUMIFS('Points - Player Total'!$AA$8:$AA$59,'Points - Player Total'!$A$8:$A$59,'Points - Teams W1'!$A43,'Teams - Window 1'!BB$6:BB$57,1)</f>
        <v>0</v>
      </c>
      <c r="BC43" s="97">
        <f>SUMIFS('Points - Player Total'!$AA$8:$AA$59,'Points - Player Total'!$A$8:$A$59,'Points - Teams W1'!$A43,'Teams - Window 1'!BC$6:BC$57,1)</f>
        <v>0</v>
      </c>
      <c r="BD43" s="97">
        <f>SUMIFS('Points - Player Total'!$AA$8:$AA$59,'Points - Player Total'!$A$8:$A$59,'Points - Teams W1'!$A43,'Teams - Window 1'!BD$6:BD$57,1)</f>
        <v>0</v>
      </c>
      <c r="BE43" s="97">
        <f>SUMIFS('Points - Player Total'!$AA$8:$AA$59,'Points - Player Total'!$A$8:$A$59,'Points - Teams W1'!$A43,'Teams - Window 1'!BE$6:BE$57,1)</f>
        <v>0</v>
      </c>
      <c r="BF43" s="97"/>
      <c r="BG43" s="86">
        <v>38</v>
      </c>
      <c r="BH43" t="s">
        <v>229</v>
      </c>
      <c r="BI43">
        <v>615</v>
      </c>
      <c r="BJ43">
        <f t="shared" si="0"/>
        <v>640</v>
      </c>
      <c r="BK43">
        <v>38</v>
      </c>
      <c r="BL43" t="s">
        <v>247</v>
      </c>
      <c r="BM43">
        <v>326</v>
      </c>
      <c r="BN43">
        <v>38</v>
      </c>
      <c r="BO43" t="s">
        <v>13</v>
      </c>
      <c r="BP43">
        <v>246</v>
      </c>
      <c r="BQ43">
        <v>38</v>
      </c>
    </row>
    <row r="44" spans="1:69" x14ac:dyDescent="0.25">
      <c r="A44" t="s">
        <v>5</v>
      </c>
      <c r="B44" s="16" t="s">
        <v>78</v>
      </c>
      <c r="C44" t="s">
        <v>99</v>
      </c>
      <c r="D44" s="15">
        <v>8</v>
      </c>
      <c r="E44" s="97">
        <f>SUMIFS('Points - Player Total'!$AA$8:$AA$59,'Points - Player Total'!$A$8:$A$59,'Points - Teams W1'!$A44,'Teams - Window 1'!E$6:E$57,1)</f>
        <v>396</v>
      </c>
      <c r="F44" s="97">
        <f>SUMIFS('Points - Player Total'!$AA$8:$AA$59,'Points - Player Total'!$A$8:$A$59,'Points - Teams W1'!$A44,'Teams - Window 1'!F$6:F$57,1)</f>
        <v>0</v>
      </c>
      <c r="G44" s="97">
        <f>SUMIFS('Points - Player Total'!$AA$8:$AA$59,'Points - Player Total'!$A$8:$A$59,'Points - Teams W1'!$A44,'Teams - Window 1'!G$6:G$57,1)</f>
        <v>396</v>
      </c>
      <c r="H44" s="97">
        <f>SUMIFS('Points - Player Total'!$AA$8:$AA$59,'Points - Player Total'!$A$8:$A$59,'Points - Teams W1'!$A44,'Teams - Window 1'!H$6:H$57,1)</f>
        <v>0</v>
      </c>
      <c r="I44" s="97">
        <f>SUMIFS('Points - Player Total'!$AA$8:$AA$59,'Points - Player Total'!$A$8:$A$59,'Points - Teams W1'!$A44,'Teams - Window 1'!I$6:I$57,1)</f>
        <v>396</v>
      </c>
      <c r="J44" s="97">
        <f>SUMIFS('Points - Player Total'!$AA$8:$AA$59,'Points - Player Total'!$A$8:$A$59,'Points - Teams W1'!$A44,'Teams - Window 1'!J$6:J$57,1)</f>
        <v>396</v>
      </c>
      <c r="K44" s="97">
        <f>SUMIFS('Points - Player Total'!$AA$8:$AA$59,'Points - Player Total'!$A$8:$A$59,'Points - Teams W1'!$A44,'Teams - Window 1'!K$6:K$57,1)</f>
        <v>396</v>
      </c>
      <c r="L44" s="97">
        <f>SUMIFS('Points - Player Total'!$AA$8:$AA$59,'Points - Player Total'!$A$8:$A$59,'Points - Teams W1'!$A44,'Teams - Window 1'!L$6:L$57,1)</f>
        <v>0</v>
      </c>
      <c r="M44" s="97">
        <f>SUMIFS('Points - Player Total'!$AA$8:$AA$59,'Points - Player Total'!$A$8:$A$59,'Points - Teams W1'!$A44,'Teams - Window 1'!M$6:M$57,1)</f>
        <v>396</v>
      </c>
      <c r="N44" s="97">
        <f>SUMIFS('Points - Player Total'!$AA$8:$AA$59,'Points - Player Total'!$A$8:$A$59,'Points - Teams W1'!$A44,'Teams - Window 1'!N$6:N$57,1)</f>
        <v>0</v>
      </c>
      <c r="O44" s="97">
        <f>SUMIFS('Points - Player Total'!$AA$8:$AA$59,'Points - Player Total'!$A$8:$A$59,'Points - Teams W1'!$A44,'Teams - Window 1'!O$6:O$57,1)</f>
        <v>396</v>
      </c>
      <c r="P44" s="97">
        <f>SUMIFS('Points - Player Total'!$AA$8:$AA$59,'Points - Player Total'!$A$8:$A$59,'Points - Teams W1'!$A44,'Teams - Window 1'!P$6:P$57,1)</f>
        <v>0</v>
      </c>
      <c r="Q44" s="97">
        <f>SUMIFS('Points - Player Total'!$AA$8:$AA$59,'Points - Player Total'!$A$8:$A$59,'Points - Teams W1'!$A44,'Teams - Window 1'!Q$6:Q$57,1)</f>
        <v>396</v>
      </c>
      <c r="R44" s="97">
        <f>SUMIFS('Points - Player Total'!$AA$8:$AA$59,'Points - Player Total'!$A$8:$A$59,'Points - Teams W1'!$A44,'Teams - Window 1'!R$6:R$57,1)</f>
        <v>396</v>
      </c>
      <c r="S44" s="97">
        <f>SUMIFS('Points - Player Total'!$AA$8:$AA$59,'Points - Player Total'!$A$8:$A$59,'Points - Teams W1'!$A44,'Teams - Window 1'!S$6:S$57,1)</f>
        <v>396</v>
      </c>
      <c r="T44" s="97">
        <f>SUMIFS('Points - Player Total'!$AA$8:$AA$59,'Points - Player Total'!$A$8:$A$59,'Points - Teams W1'!$A44,'Teams - Window 1'!T$6:T$57,1)</f>
        <v>0</v>
      </c>
      <c r="U44" s="97">
        <f>SUMIFS('Points - Player Total'!$AA$8:$AA$59,'Points - Player Total'!$A$8:$A$59,'Points - Teams W1'!$A44,'Teams - Window 1'!U$6:U$57,1)</f>
        <v>0</v>
      </c>
      <c r="V44" s="97">
        <f>SUMIFS('Points - Player Total'!$AA$8:$AA$59,'Points - Player Total'!$A$8:$A$59,'Points - Teams W1'!$A44,'Teams - Window 1'!V$6:V$57,1)</f>
        <v>396</v>
      </c>
      <c r="W44" s="97">
        <f>SUMIFS('Points - Player Total'!$AA$8:$AA$59,'Points - Player Total'!$A$8:$A$59,'Points - Teams W1'!$A44,'Teams - Window 1'!W$6:W$57,1)</f>
        <v>396</v>
      </c>
      <c r="X44" s="97">
        <f>SUMIFS('Points - Player Total'!$AA$8:$AA$59,'Points - Player Total'!$A$8:$A$59,'Points - Teams W1'!$A44,'Teams - Window 1'!X$6:X$57,1)</f>
        <v>0</v>
      </c>
      <c r="Y44" s="97">
        <f>SUMIFS('Points - Player Total'!$AA$8:$AA$59,'Points - Player Total'!$A$8:$A$59,'Points - Teams W1'!$A44,'Teams - Window 1'!Y$6:Y$57,1)</f>
        <v>0</v>
      </c>
      <c r="Z44" s="97">
        <f>SUMIFS('Points - Player Total'!$AA$8:$AA$59,'Points - Player Total'!$A$8:$A$59,'Points - Teams W1'!$A44,'Teams - Window 1'!Z$6:Z$57,1)</f>
        <v>396</v>
      </c>
      <c r="AA44" s="97">
        <f>SUMIFS('Points - Player Total'!$AA$8:$AA$59,'Points - Player Total'!$A$8:$A$59,'Points - Teams W1'!$A44,'Teams - Window 1'!AA$6:AA$57,1)</f>
        <v>0</v>
      </c>
      <c r="AB44" s="97">
        <f>SUMIFS('Points - Player Total'!$AA$8:$AA$59,'Points - Player Total'!$A$8:$A$59,'Points - Teams W1'!$A44,'Teams - Window 1'!AB$6:AB$57,1)</f>
        <v>0</v>
      </c>
      <c r="AC44" s="97">
        <f>SUMIFS('Points - Player Total'!$AA$8:$AA$59,'Points - Player Total'!$A$8:$A$59,'Points - Teams W1'!$A44,'Teams - Window 1'!AC$6:AC$57,1)</f>
        <v>396</v>
      </c>
      <c r="AD44" s="97">
        <f>SUMIFS('Points - Player Total'!$AA$8:$AA$59,'Points - Player Total'!$A$8:$A$59,'Points - Teams W1'!$A44,'Teams - Window 1'!AD$6:AD$57,1)</f>
        <v>396</v>
      </c>
      <c r="AE44" s="97">
        <f>SUMIFS('Points - Player Total'!$AA$8:$AA$59,'Points - Player Total'!$A$8:$A$59,'Points - Teams W1'!$A44,'Teams - Window 1'!AE$6:AE$57,1)</f>
        <v>0</v>
      </c>
      <c r="AF44" s="97">
        <f>SUMIFS('Points - Player Total'!$AA$8:$AA$59,'Points - Player Total'!$A$8:$A$59,'Points - Teams W1'!$A44,'Teams - Window 1'!AF$6:AF$57,1)</f>
        <v>0</v>
      </c>
      <c r="AG44" s="97">
        <f>SUMIFS('Points - Player Total'!$AA$8:$AA$59,'Points - Player Total'!$A$8:$A$59,'Points - Teams W1'!$A44,'Teams - Window 1'!AG$6:AG$57,1)</f>
        <v>0</v>
      </c>
      <c r="AH44" s="97">
        <f>SUMIFS('Points - Player Total'!$AA$8:$AA$59,'Points - Player Total'!$A$8:$A$59,'Points - Teams W1'!$A44,'Teams - Window 1'!AH$6:AH$57,1)</f>
        <v>0</v>
      </c>
      <c r="AI44" s="97">
        <f>SUMIFS('Points - Player Total'!$AA$8:$AA$59,'Points - Player Total'!$A$8:$A$59,'Points - Teams W1'!$A44,'Teams - Window 1'!AI$6:AI$57,1)</f>
        <v>396</v>
      </c>
      <c r="AJ44" s="97">
        <f>SUMIFS('Points - Player Total'!$AA$8:$AA$59,'Points - Player Total'!$A$8:$A$59,'Points - Teams W1'!$A44,'Teams - Window 1'!AJ$6:AJ$57,1)</f>
        <v>396</v>
      </c>
      <c r="AK44" s="97">
        <f>SUMIFS('Points - Player Total'!$AA$8:$AA$59,'Points - Player Total'!$A$8:$A$59,'Points - Teams W1'!$A44,'Teams - Window 1'!AK$6:AK$57,1)</f>
        <v>0</v>
      </c>
      <c r="AL44" s="97">
        <f>SUMIFS('Points - Player Total'!$AA$8:$AA$59,'Points - Player Total'!$A$8:$A$59,'Points - Teams W1'!$A44,'Teams - Window 1'!AL$6:AL$57,1)</f>
        <v>396</v>
      </c>
      <c r="AM44" s="97">
        <f>SUMIFS('Points - Player Total'!$AA$8:$AA$59,'Points - Player Total'!$A$8:$A$59,'Points - Teams W1'!$A44,'Teams - Window 1'!AM$6:AM$57,1)</f>
        <v>396</v>
      </c>
      <c r="AN44" s="97">
        <f>SUMIFS('Points - Player Total'!$AA$8:$AA$59,'Points - Player Total'!$A$8:$A$59,'Points - Teams W1'!$A44,'Teams - Window 1'!AN$6:AN$57,1)</f>
        <v>0</v>
      </c>
      <c r="AO44" s="97">
        <f>SUMIFS('Points - Player Total'!$AA$8:$AA$59,'Points - Player Total'!$A$8:$A$59,'Points - Teams W1'!$A44,'Teams - Window 1'!AO$6:AO$57,1)</f>
        <v>0</v>
      </c>
      <c r="AP44" s="97">
        <f>SUMIFS('Points - Player Total'!$AA$8:$AA$59,'Points - Player Total'!$A$8:$A$59,'Points - Teams W1'!$A44,'Teams - Window 1'!AP$6:AP$57,1)</f>
        <v>0</v>
      </c>
      <c r="AQ44" s="97">
        <f>SUMIFS('Points - Player Total'!$AA$8:$AA$59,'Points - Player Total'!$A$8:$A$59,'Points - Teams W1'!$A44,'Teams - Window 1'!AQ$6:AQ$57,1)</f>
        <v>0</v>
      </c>
      <c r="AR44" s="97">
        <f>SUMIFS('Points - Player Total'!$AA$8:$AA$59,'Points - Player Total'!$A$8:$A$59,'Points - Teams W1'!$A44,'Teams - Window 1'!AR$6:AR$57,1)</f>
        <v>396</v>
      </c>
      <c r="AS44" s="97">
        <f>SUMIFS('Points - Player Total'!$AA$8:$AA$59,'Points - Player Total'!$A$8:$A$59,'Points - Teams W1'!$A44,'Teams - Window 1'!AS$6:AS$57,1)</f>
        <v>0</v>
      </c>
      <c r="AT44" s="97">
        <f>SUMIFS('Points - Player Total'!$AA$8:$AA$59,'Points - Player Total'!$A$8:$A$59,'Points - Teams W1'!$A44,'Teams - Window 1'!AT$6:AT$57,1)</f>
        <v>0</v>
      </c>
      <c r="AU44" s="97">
        <f>SUMIFS('Points - Player Total'!$AA$8:$AA$59,'Points - Player Total'!$A$8:$A$59,'Points - Teams W1'!$A44,'Teams - Window 1'!AU$6:AU$57,1)</f>
        <v>0</v>
      </c>
      <c r="AV44" s="97">
        <f>SUMIFS('Points - Player Total'!$AA$8:$AA$59,'Points - Player Total'!$A$8:$A$59,'Points - Teams W1'!$A44,'Teams - Window 1'!AV$6:AV$57,1)</f>
        <v>0</v>
      </c>
      <c r="AW44" s="97">
        <f>SUMIFS('Points - Player Total'!$AA$8:$AA$59,'Points - Player Total'!$A$8:$A$59,'Points - Teams W1'!$A44,'Teams - Window 1'!AW$6:AW$57,1)</f>
        <v>0</v>
      </c>
      <c r="AX44" s="97">
        <f>SUMIFS('Points - Player Total'!$AA$8:$AA$59,'Points - Player Total'!$A$8:$A$59,'Points - Teams W1'!$A44,'Teams - Window 1'!AX$6:AX$57,1)</f>
        <v>0</v>
      </c>
      <c r="AY44" s="97">
        <f>SUMIFS('Points - Player Total'!$AA$8:$AA$59,'Points - Player Total'!$A$8:$A$59,'Points - Teams W1'!$A44,'Teams - Window 1'!AY$6:AY$57,1)</f>
        <v>396</v>
      </c>
      <c r="AZ44" s="97">
        <f>SUMIFS('Points - Player Total'!$AA$8:$AA$59,'Points - Player Total'!$A$8:$A$59,'Points - Teams W1'!$A44,'Teams - Window 1'!AZ$6:AZ$57,1)</f>
        <v>0</v>
      </c>
      <c r="BA44" s="97">
        <f>SUMIFS('Points - Player Total'!$AA$8:$AA$59,'Points - Player Total'!$A$8:$A$59,'Points - Teams W1'!$A44,'Teams - Window 1'!BA$6:BA$57,1)</f>
        <v>0</v>
      </c>
      <c r="BB44" s="97">
        <f>SUMIFS('Points - Player Total'!$AA$8:$AA$59,'Points - Player Total'!$A$8:$A$59,'Points - Teams W1'!$A44,'Teams - Window 1'!BB$6:BB$57,1)</f>
        <v>396</v>
      </c>
      <c r="BC44" s="97">
        <f>SUMIFS('Points - Player Total'!$AA$8:$AA$59,'Points - Player Total'!$A$8:$A$59,'Points - Teams W1'!$A44,'Teams - Window 1'!BC$6:BC$57,1)</f>
        <v>0</v>
      </c>
      <c r="BD44" s="97">
        <f>SUMIFS('Points - Player Total'!$AA$8:$AA$59,'Points - Player Total'!$A$8:$A$59,'Points - Teams W1'!$A44,'Teams - Window 1'!BD$6:BD$57,1)</f>
        <v>0</v>
      </c>
      <c r="BE44" s="97">
        <f>SUMIFS('Points - Player Total'!$AA$8:$AA$59,'Points - Player Total'!$A$8:$A$59,'Points - Teams W1'!$A44,'Teams - Window 1'!BE$6:BE$57,1)</f>
        <v>396</v>
      </c>
      <c r="BF44" s="97"/>
      <c r="BG44" s="86">
        <v>39</v>
      </c>
      <c r="BH44" t="s">
        <v>281</v>
      </c>
      <c r="BI44">
        <v>585</v>
      </c>
      <c r="BJ44">
        <f t="shared" si="0"/>
        <v>670</v>
      </c>
      <c r="BK44">
        <v>39</v>
      </c>
      <c r="BL44" t="s">
        <v>255</v>
      </c>
      <c r="BM44">
        <v>308</v>
      </c>
      <c r="BN44">
        <v>39</v>
      </c>
      <c r="BO44" t="s">
        <v>256</v>
      </c>
      <c r="BP44">
        <v>234</v>
      </c>
      <c r="BQ44">
        <v>39</v>
      </c>
    </row>
    <row r="45" spans="1:69" x14ac:dyDescent="0.25">
      <c r="A45" t="s">
        <v>3</v>
      </c>
      <c r="B45" s="16" t="s">
        <v>79</v>
      </c>
      <c r="C45" t="s">
        <v>99</v>
      </c>
      <c r="D45" s="15">
        <v>7.5</v>
      </c>
      <c r="E45" s="97">
        <f>SUMIFS('Points - Player Total'!$AA$8:$AA$59,'Points - Player Total'!$A$8:$A$59,'Points - Teams W1'!$A45,'Teams - Window 1'!E$6:E$57,1)</f>
        <v>0</v>
      </c>
      <c r="F45" s="97">
        <f>SUMIFS('Points - Player Total'!$AA$8:$AA$59,'Points - Player Total'!$A$8:$A$59,'Points - Teams W1'!$A45,'Teams - Window 1'!F$6:F$57,1)</f>
        <v>147</v>
      </c>
      <c r="G45" s="97">
        <f>SUMIFS('Points - Player Total'!$AA$8:$AA$59,'Points - Player Total'!$A$8:$A$59,'Points - Teams W1'!$A45,'Teams - Window 1'!G$6:G$57,1)</f>
        <v>0</v>
      </c>
      <c r="H45" s="97">
        <f>SUMIFS('Points - Player Total'!$AA$8:$AA$59,'Points - Player Total'!$A$8:$A$59,'Points - Teams W1'!$A45,'Teams - Window 1'!H$6:H$57,1)</f>
        <v>0</v>
      </c>
      <c r="I45" s="97">
        <f>SUMIFS('Points - Player Total'!$AA$8:$AA$59,'Points - Player Total'!$A$8:$A$59,'Points - Teams W1'!$A45,'Teams - Window 1'!I$6:I$57,1)</f>
        <v>0</v>
      </c>
      <c r="J45" s="97">
        <f>SUMIFS('Points - Player Total'!$AA$8:$AA$59,'Points - Player Total'!$A$8:$A$59,'Points - Teams W1'!$A45,'Teams - Window 1'!J$6:J$57,1)</f>
        <v>0</v>
      </c>
      <c r="K45" s="97">
        <f>SUMIFS('Points - Player Total'!$AA$8:$AA$59,'Points - Player Total'!$A$8:$A$59,'Points - Teams W1'!$A45,'Teams - Window 1'!K$6:K$57,1)</f>
        <v>0</v>
      </c>
      <c r="L45" s="97">
        <f>SUMIFS('Points - Player Total'!$AA$8:$AA$59,'Points - Player Total'!$A$8:$A$59,'Points - Teams W1'!$A45,'Teams - Window 1'!L$6:L$57,1)</f>
        <v>0</v>
      </c>
      <c r="M45" s="97">
        <f>SUMIFS('Points - Player Total'!$AA$8:$AA$59,'Points - Player Total'!$A$8:$A$59,'Points - Teams W1'!$A45,'Teams - Window 1'!M$6:M$57,1)</f>
        <v>0</v>
      </c>
      <c r="N45" s="97">
        <f>SUMIFS('Points - Player Total'!$AA$8:$AA$59,'Points - Player Total'!$A$8:$A$59,'Points - Teams W1'!$A45,'Teams - Window 1'!N$6:N$57,1)</f>
        <v>0</v>
      </c>
      <c r="O45" s="97">
        <f>SUMIFS('Points - Player Total'!$AA$8:$AA$59,'Points - Player Total'!$A$8:$A$59,'Points - Teams W1'!$A45,'Teams - Window 1'!O$6:O$57,1)</f>
        <v>0</v>
      </c>
      <c r="P45" s="97">
        <f>SUMIFS('Points - Player Total'!$AA$8:$AA$59,'Points - Player Total'!$A$8:$A$59,'Points - Teams W1'!$A45,'Teams - Window 1'!P$6:P$57,1)</f>
        <v>0</v>
      </c>
      <c r="Q45" s="97">
        <f>SUMIFS('Points - Player Total'!$AA$8:$AA$59,'Points - Player Total'!$A$8:$A$59,'Points - Teams W1'!$A45,'Teams - Window 1'!Q$6:Q$57,1)</f>
        <v>0</v>
      </c>
      <c r="R45" s="97">
        <f>SUMIFS('Points - Player Total'!$AA$8:$AA$59,'Points - Player Total'!$A$8:$A$59,'Points - Teams W1'!$A45,'Teams - Window 1'!R$6:R$57,1)</f>
        <v>0</v>
      </c>
      <c r="S45" s="97">
        <f>SUMIFS('Points - Player Total'!$AA$8:$AA$59,'Points - Player Total'!$A$8:$A$59,'Points - Teams W1'!$A45,'Teams - Window 1'!S$6:S$57,1)</f>
        <v>0</v>
      </c>
      <c r="T45" s="97">
        <f>SUMIFS('Points - Player Total'!$AA$8:$AA$59,'Points - Player Total'!$A$8:$A$59,'Points - Teams W1'!$A45,'Teams - Window 1'!T$6:T$57,1)</f>
        <v>0</v>
      </c>
      <c r="U45" s="97">
        <f>SUMIFS('Points - Player Total'!$AA$8:$AA$59,'Points - Player Total'!$A$8:$A$59,'Points - Teams W1'!$A45,'Teams - Window 1'!U$6:U$57,1)</f>
        <v>0</v>
      </c>
      <c r="V45" s="97">
        <f>SUMIFS('Points - Player Total'!$AA$8:$AA$59,'Points - Player Total'!$A$8:$A$59,'Points - Teams W1'!$A45,'Teams - Window 1'!V$6:V$57,1)</f>
        <v>0</v>
      </c>
      <c r="W45" s="97">
        <f>SUMIFS('Points - Player Total'!$AA$8:$AA$59,'Points - Player Total'!$A$8:$A$59,'Points - Teams W1'!$A45,'Teams - Window 1'!W$6:W$57,1)</f>
        <v>0</v>
      </c>
      <c r="X45" s="97">
        <f>SUMIFS('Points - Player Total'!$AA$8:$AA$59,'Points - Player Total'!$A$8:$A$59,'Points - Teams W1'!$A45,'Teams - Window 1'!X$6:X$57,1)</f>
        <v>0</v>
      </c>
      <c r="Y45" s="97">
        <f>SUMIFS('Points - Player Total'!$AA$8:$AA$59,'Points - Player Total'!$A$8:$A$59,'Points - Teams W1'!$A45,'Teams - Window 1'!Y$6:Y$57,1)</f>
        <v>0</v>
      </c>
      <c r="Z45" s="97">
        <f>SUMIFS('Points - Player Total'!$AA$8:$AA$59,'Points - Player Total'!$A$8:$A$59,'Points - Teams W1'!$A45,'Teams - Window 1'!Z$6:Z$57,1)</f>
        <v>0</v>
      </c>
      <c r="AA45" s="97">
        <f>SUMIFS('Points - Player Total'!$AA$8:$AA$59,'Points - Player Total'!$A$8:$A$59,'Points - Teams W1'!$A45,'Teams - Window 1'!AA$6:AA$57,1)</f>
        <v>0</v>
      </c>
      <c r="AB45" s="97">
        <f>SUMIFS('Points - Player Total'!$AA$8:$AA$59,'Points - Player Total'!$A$8:$A$59,'Points - Teams W1'!$A45,'Teams - Window 1'!AB$6:AB$57,1)</f>
        <v>0</v>
      </c>
      <c r="AC45" s="97">
        <f>SUMIFS('Points - Player Total'!$AA$8:$AA$59,'Points - Player Total'!$A$8:$A$59,'Points - Teams W1'!$A45,'Teams - Window 1'!AC$6:AC$57,1)</f>
        <v>0</v>
      </c>
      <c r="AD45" s="97">
        <f>SUMIFS('Points - Player Total'!$AA$8:$AA$59,'Points - Player Total'!$A$8:$A$59,'Points - Teams W1'!$A45,'Teams - Window 1'!AD$6:AD$57,1)</f>
        <v>0</v>
      </c>
      <c r="AE45" s="97">
        <f>SUMIFS('Points - Player Total'!$AA$8:$AA$59,'Points - Player Total'!$A$8:$A$59,'Points - Teams W1'!$A45,'Teams - Window 1'!AE$6:AE$57,1)</f>
        <v>147</v>
      </c>
      <c r="AF45" s="97">
        <f>SUMIFS('Points - Player Total'!$AA$8:$AA$59,'Points - Player Total'!$A$8:$A$59,'Points - Teams W1'!$A45,'Teams - Window 1'!AF$6:AF$57,1)</f>
        <v>0</v>
      </c>
      <c r="AG45" s="97">
        <f>SUMIFS('Points - Player Total'!$AA$8:$AA$59,'Points - Player Total'!$A$8:$A$59,'Points - Teams W1'!$A45,'Teams - Window 1'!AG$6:AG$57,1)</f>
        <v>0</v>
      </c>
      <c r="AH45" s="97">
        <f>SUMIFS('Points - Player Total'!$AA$8:$AA$59,'Points - Player Total'!$A$8:$A$59,'Points - Teams W1'!$A45,'Teams - Window 1'!AH$6:AH$57,1)</f>
        <v>0</v>
      </c>
      <c r="AI45" s="97">
        <f>SUMIFS('Points - Player Total'!$AA$8:$AA$59,'Points - Player Total'!$A$8:$A$59,'Points - Teams W1'!$A45,'Teams - Window 1'!AI$6:AI$57,1)</f>
        <v>0</v>
      </c>
      <c r="AJ45" s="97">
        <f>SUMIFS('Points - Player Total'!$AA$8:$AA$59,'Points - Player Total'!$A$8:$A$59,'Points - Teams W1'!$A45,'Teams - Window 1'!AJ$6:AJ$57,1)</f>
        <v>0</v>
      </c>
      <c r="AK45" s="97">
        <f>SUMIFS('Points - Player Total'!$AA$8:$AA$59,'Points - Player Total'!$A$8:$A$59,'Points - Teams W1'!$A45,'Teams - Window 1'!AK$6:AK$57,1)</f>
        <v>0</v>
      </c>
      <c r="AL45" s="97">
        <f>SUMIFS('Points - Player Total'!$AA$8:$AA$59,'Points - Player Total'!$A$8:$A$59,'Points - Teams W1'!$A45,'Teams - Window 1'!AL$6:AL$57,1)</f>
        <v>0</v>
      </c>
      <c r="AM45" s="97">
        <f>SUMIFS('Points - Player Total'!$AA$8:$AA$59,'Points - Player Total'!$A$8:$A$59,'Points - Teams W1'!$A45,'Teams - Window 1'!AM$6:AM$57,1)</f>
        <v>0</v>
      </c>
      <c r="AN45" s="97">
        <f>SUMIFS('Points - Player Total'!$AA$8:$AA$59,'Points - Player Total'!$A$8:$A$59,'Points - Teams W1'!$A45,'Teams - Window 1'!AN$6:AN$57,1)</f>
        <v>147</v>
      </c>
      <c r="AO45" s="97">
        <f>SUMIFS('Points - Player Total'!$AA$8:$AA$59,'Points - Player Total'!$A$8:$A$59,'Points - Teams W1'!$A45,'Teams - Window 1'!AO$6:AO$57,1)</f>
        <v>0</v>
      </c>
      <c r="AP45" s="97">
        <f>SUMIFS('Points - Player Total'!$AA$8:$AA$59,'Points - Player Total'!$A$8:$A$59,'Points - Teams W1'!$A45,'Teams - Window 1'!AP$6:AP$57,1)</f>
        <v>0</v>
      </c>
      <c r="AQ45" s="97">
        <f>SUMIFS('Points - Player Total'!$AA$8:$AA$59,'Points - Player Total'!$A$8:$A$59,'Points - Teams W1'!$A45,'Teams - Window 1'!AQ$6:AQ$57,1)</f>
        <v>0</v>
      </c>
      <c r="AR45" s="97">
        <f>SUMIFS('Points - Player Total'!$AA$8:$AA$59,'Points - Player Total'!$A$8:$A$59,'Points - Teams W1'!$A45,'Teams - Window 1'!AR$6:AR$57,1)</f>
        <v>0</v>
      </c>
      <c r="AS45" s="97">
        <f>SUMIFS('Points - Player Total'!$AA$8:$AA$59,'Points - Player Total'!$A$8:$A$59,'Points - Teams W1'!$A45,'Teams - Window 1'!AS$6:AS$57,1)</f>
        <v>0</v>
      </c>
      <c r="AT45" s="97">
        <f>SUMIFS('Points - Player Total'!$AA$8:$AA$59,'Points - Player Total'!$A$8:$A$59,'Points - Teams W1'!$A45,'Teams - Window 1'!AT$6:AT$57,1)</f>
        <v>0</v>
      </c>
      <c r="AU45" s="97">
        <f>SUMIFS('Points - Player Total'!$AA$8:$AA$59,'Points - Player Total'!$A$8:$A$59,'Points - Teams W1'!$A45,'Teams - Window 1'!AU$6:AU$57,1)</f>
        <v>0</v>
      </c>
      <c r="AV45" s="97">
        <f>SUMIFS('Points - Player Total'!$AA$8:$AA$59,'Points - Player Total'!$A$8:$A$59,'Points - Teams W1'!$A45,'Teams - Window 1'!AV$6:AV$57,1)</f>
        <v>0</v>
      </c>
      <c r="AW45" s="97">
        <f>SUMIFS('Points - Player Total'!$AA$8:$AA$59,'Points - Player Total'!$A$8:$A$59,'Points - Teams W1'!$A45,'Teams - Window 1'!AW$6:AW$57,1)</f>
        <v>147</v>
      </c>
      <c r="AX45" s="97">
        <f>SUMIFS('Points - Player Total'!$AA$8:$AA$59,'Points - Player Total'!$A$8:$A$59,'Points - Teams W1'!$A45,'Teams - Window 1'!AX$6:AX$57,1)</f>
        <v>147</v>
      </c>
      <c r="AY45" s="97">
        <f>SUMIFS('Points - Player Total'!$AA$8:$AA$59,'Points - Player Total'!$A$8:$A$59,'Points - Teams W1'!$A45,'Teams - Window 1'!AY$6:AY$57,1)</f>
        <v>0</v>
      </c>
      <c r="AZ45" s="97">
        <f>SUMIFS('Points - Player Total'!$AA$8:$AA$59,'Points - Player Total'!$A$8:$A$59,'Points - Teams W1'!$A45,'Teams - Window 1'!AZ$6:AZ$57,1)</f>
        <v>0</v>
      </c>
      <c r="BA45" s="97">
        <f>SUMIFS('Points - Player Total'!$AA$8:$AA$59,'Points - Player Total'!$A$8:$A$59,'Points - Teams W1'!$A45,'Teams - Window 1'!BA$6:BA$57,1)</f>
        <v>0</v>
      </c>
      <c r="BB45" s="97">
        <f>SUMIFS('Points - Player Total'!$AA$8:$AA$59,'Points - Player Total'!$A$8:$A$59,'Points - Teams W1'!$A45,'Teams - Window 1'!BB$6:BB$57,1)</f>
        <v>0</v>
      </c>
      <c r="BC45" s="97">
        <f>SUMIFS('Points - Player Total'!$AA$8:$AA$59,'Points - Player Total'!$A$8:$A$59,'Points - Teams W1'!$A45,'Teams - Window 1'!BC$6:BC$57,1)</f>
        <v>0</v>
      </c>
      <c r="BD45" s="97">
        <f>SUMIFS('Points - Player Total'!$AA$8:$AA$59,'Points - Player Total'!$A$8:$A$59,'Points - Teams W1'!$A45,'Teams - Window 1'!BD$6:BD$57,1)</f>
        <v>0</v>
      </c>
      <c r="BE45" s="97">
        <f>SUMIFS('Points - Player Total'!$AA$8:$AA$59,'Points - Player Total'!$A$8:$A$59,'Points - Teams W1'!$A45,'Teams - Window 1'!BE$6:BE$57,1)</f>
        <v>0</v>
      </c>
      <c r="BF45" s="97"/>
      <c r="BG45" s="86">
        <v>40</v>
      </c>
      <c r="BH45" t="s">
        <v>244</v>
      </c>
      <c r="BI45">
        <v>568</v>
      </c>
      <c r="BJ45">
        <f t="shared" si="0"/>
        <v>687</v>
      </c>
      <c r="BK45">
        <v>40</v>
      </c>
      <c r="BL45" t="s">
        <v>330</v>
      </c>
      <c r="BM45">
        <v>303</v>
      </c>
      <c r="BN45">
        <v>40</v>
      </c>
      <c r="BO45" t="s">
        <v>26</v>
      </c>
      <c r="BP45">
        <v>229</v>
      </c>
      <c r="BQ45">
        <v>40</v>
      </c>
    </row>
    <row r="46" spans="1:69" x14ac:dyDescent="0.25">
      <c r="A46" t="s">
        <v>4</v>
      </c>
      <c r="B46" s="16" t="s">
        <v>78</v>
      </c>
      <c r="C46" t="s">
        <v>99</v>
      </c>
      <c r="D46" s="15">
        <v>7.5</v>
      </c>
      <c r="E46" s="97">
        <f>SUMIFS('Points - Player Total'!$AA$8:$AA$59,'Points - Player Total'!$A$8:$A$59,'Points - Teams W1'!$A46,'Teams - Window 1'!E$6:E$57,1)</f>
        <v>0</v>
      </c>
      <c r="F46" s="97">
        <f>SUMIFS('Points - Player Total'!$AA$8:$AA$59,'Points - Player Total'!$A$8:$A$59,'Points - Teams W1'!$A46,'Teams - Window 1'!F$6:F$57,1)</f>
        <v>0</v>
      </c>
      <c r="G46" s="97">
        <f>SUMIFS('Points - Player Total'!$AA$8:$AA$59,'Points - Player Total'!$A$8:$A$59,'Points - Teams W1'!$A46,'Teams - Window 1'!G$6:G$57,1)</f>
        <v>0</v>
      </c>
      <c r="H46" s="97">
        <f>SUMIFS('Points - Player Total'!$AA$8:$AA$59,'Points - Player Total'!$A$8:$A$59,'Points - Teams W1'!$A46,'Teams - Window 1'!H$6:H$57,1)</f>
        <v>163</v>
      </c>
      <c r="I46" s="97">
        <f>SUMIFS('Points - Player Total'!$AA$8:$AA$59,'Points - Player Total'!$A$8:$A$59,'Points - Teams W1'!$A46,'Teams - Window 1'!I$6:I$57,1)</f>
        <v>0</v>
      </c>
      <c r="J46" s="97">
        <f>SUMIFS('Points - Player Total'!$AA$8:$AA$59,'Points - Player Total'!$A$8:$A$59,'Points - Teams W1'!$A46,'Teams - Window 1'!J$6:J$57,1)</f>
        <v>0</v>
      </c>
      <c r="K46" s="97">
        <f>SUMIFS('Points - Player Total'!$AA$8:$AA$59,'Points - Player Total'!$A$8:$A$59,'Points - Teams W1'!$A46,'Teams - Window 1'!K$6:K$57,1)</f>
        <v>0</v>
      </c>
      <c r="L46" s="97">
        <f>SUMIFS('Points - Player Total'!$AA$8:$AA$59,'Points - Player Total'!$A$8:$A$59,'Points - Teams W1'!$A46,'Teams - Window 1'!L$6:L$57,1)</f>
        <v>0</v>
      </c>
      <c r="M46" s="97">
        <f>SUMIFS('Points - Player Total'!$AA$8:$AA$59,'Points - Player Total'!$A$8:$A$59,'Points - Teams W1'!$A46,'Teams - Window 1'!M$6:M$57,1)</f>
        <v>0</v>
      </c>
      <c r="N46" s="97">
        <f>SUMIFS('Points - Player Total'!$AA$8:$AA$59,'Points - Player Total'!$A$8:$A$59,'Points - Teams W1'!$A46,'Teams - Window 1'!N$6:N$57,1)</f>
        <v>0</v>
      </c>
      <c r="O46" s="97">
        <f>SUMIFS('Points - Player Total'!$AA$8:$AA$59,'Points - Player Total'!$A$8:$A$59,'Points - Teams W1'!$A46,'Teams - Window 1'!O$6:O$57,1)</f>
        <v>163</v>
      </c>
      <c r="P46" s="97">
        <f>SUMIFS('Points - Player Total'!$AA$8:$AA$59,'Points - Player Total'!$A$8:$A$59,'Points - Teams W1'!$A46,'Teams - Window 1'!P$6:P$57,1)</f>
        <v>0</v>
      </c>
      <c r="Q46" s="97">
        <f>SUMIFS('Points - Player Total'!$AA$8:$AA$59,'Points - Player Total'!$A$8:$A$59,'Points - Teams W1'!$A46,'Teams - Window 1'!Q$6:Q$57,1)</f>
        <v>0</v>
      </c>
      <c r="R46" s="97">
        <f>SUMIFS('Points - Player Total'!$AA$8:$AA$59,'Points - Player Total'!$A$8:$A$59,'Points - Teams W1'!$A46,'Teams - Window 1'!R$6:R$57,1)</f>
        <v>0</v>
      </c>
      <c r="S46" s="97">
        <f>SUMIFS('Points - Player Total'!$AA$8:$AA$59,'Points - Player Total'!$A$8:$A$59,'Points - Teams W1'!$A46,'Teams - Window 1'!S$6:S$57,1)</f>
        <v>0</v>
      </c>
      <c r="T46" s="97">
        <f>SUMIFS('Points - Player Total'!$AA$8:$AA$59,'Points - Player Total'!$A$8:$A$59,'Points - Teams W1'!$A46,'Teams - Window 1'!T$6:T$57,1)</f>
        <v>0</v>
      </c>
      <c r="U46" s="97">
        <f>SUMIFS('Points - Player Total'!$AA$8:$AA$59,'Points - Player Total'!$A$8:$A$59,'Points - Teams W1'!$A46,'Teams - Window 1'!U$6:U$57,1)</f>
        <v>0</v>
      </c>
      <c r="V46" s="97">
        <f>SUMIFS('Points - Player Total'!$AA$8:$AA$59,'Points - Player Total'!$A$8:$A$59,'Points - Teams W1'!$A46,'Teams - Window 1'!V$6:V$57,1)</f>
        <v>0</v>
      </c>
      <c r="W46" s="97">
        <f>SUMIFS('Points - Player Total'!$AA$8:$AA$59,'Points - Player Total'!$A$8:$A$59,'Points - Teams W1'!$A46,'Teams - Window 1'!W$6:W$57,1)</f>
        <v>163</v>
      </c>
      <c r="X46" s="97">
        <f>SUMIFS('Points - Player Total'!$AA$8:$AA$59,'Points - Player Total'!$A$8:$A$59,'Points - Teams W1'!$A46,'Teams - Window 1'!X$6:X$57,1)</f>
        <v>163</v>
      </c>
      <c r="Y46" s="97">
        <f>SUMIFS('Points - Player Total'!$AA$8:$AA$59,'Points - Player Total'!$A$8:$A$59,'Points - Teams W1'!$A46,'Teams - Window 1'!Y$6:Y$57,1)</f>
        <v>0</v>
      </c>
      <c r="Z46" s="97">
        <f>SUMIFS('Points - Player Total'!$AA$8:$AA$59,'Points - Player Total'!$A$8:$A$59,'Points - Teams W1'!$A46,'Teams - Window 1'!Z$6:Z$57,1)</f>
        <v>0</v>
      </c>
      <c r="AA46" s="97">
        <f>SUMIFS('Points - Player Total'!$AA$8:$AA$59,'Points - Player Total'!$A$8:$A$59,'Points - Teams W1'!$A46,'Teams - Window 1'!AA$6:AA$57,1)</f>
        <v>163</v>
      </c>
      <c r="AB46" s="97">
        <f>SUMIFS('Points - Player Total'!$AA$8:$AA$59,'Points - Player Total'!$A$8:$A$59,'Points - Teams W1'!$A46,'Teams - Window 1'!AB$6:AB$57,1)</f>
        <v>163</v>
      </c>
      <c r="AC46" s="97">
        <f>SUMIFS('Points - Player Total'!$AA$8:$AA$59,'Points - Player Total'!$A$8:$A$59,'Points - Teams W1'!$A46,'Teams - Window 1'!AC$6:AC$57,1)</f>
        <v>0</v>
      </c>
      <c r="AD46" s="97">
        <f>SUMIFS('Points - Player Total'!$AA$8:$AA$59,'Points - Player Total'!$A$8:$A$59,'Points - Teams W1'!$A46,'Teams - Window 1'!AD$6:AD$57,1)</f>
        <v>0</v>
      </c>
      <c r="AE46" s="97">
        <f>SUMIFS('Points - Player Total'!$AA$8:$AA$59,'Points - Player Total'!$A$8:$A$59,'Points - Teams W1'!$A46,'Teams - Window 1'!AE$6:AE$57,1)</f>
        <v>0</v>
      </c>
      <c r="AF46" s="97">
        <f>SUMIFS('Points - Player Total'!$AA$8:$AA$59,'Points - Player Total'!$A$8:$A$59,'Points - Teams W1'!$A46,'Teams - Window 1'!AF$6:AF$57,1)</f>
        <v>0</v>
      </c>
      <c r="AG46" s="97">
        <f>SUMIFS('Points - Player Total'!$AA$8:$AA$59,'Points - Player Total'!$A$8:$A$59,'Points - Teams W1'!$A46,'Teams - Window 1'!AG$6:AG$57,1)</f>
        <v>0</v>
      </c>
      <c r="AH46" s="97">
        <f>SUMIFS('Points - Player Total'!$AA$8:$AA$59,'Points - Player Total'!$A$8:$A$59,'Points - Teams W1'!$A46,'Teams - Window 1'!AH$6:AH$57,1)</f>
        <v>0</v>
      </c>
      <c r="AI46" s="97">
        <f>SUMIFS('Points - Player Total'!$AA$8:$AA$59,'Points - Player Total'!$A$8:$A$59,'Points - Teams W1'!$A46,'Teams - Window 1'!AI$6:AI$57,1)</f>
        <v>0</v>
      </c>
      <c r="AJ46" s="97">
        <f>SUMIFS('Points - Player Total'!$AA$8:$AA$59,'Points - Player Total'!$A$8:$A$59,'Points - Teams W1'!$A46,'Teams - Window 1'!AJ$6:AJ$57,1)</f>
        <v>0</v>
      </c>
      <c r="AK46" s="97">
        <f>SUMIFS('Points - Player Total'!$AA$8:$AA$59,'Points - Player Total'!$A$8:$A$59,'Points - Teams W1'!$A46,'Teams - Window 1'!AK$6:AK$57,1)</f>
        <v>0</v>
      </c>
      <c r="AL46" s="97">
        <f>SUMIFS('Points - Player Total'!$AA$8:$AA$59,'Points - Player Total'!$A$8:$A$59,'Points - Teams W1'!$A46,'Teams - Window 1'!AL$6:AL$57,1)</f>
        <v>0</v>
      </c>
      <c r="AM46" s="97">
        <f>SUMIFS('Points - Player Total'!$AA$8:$AA$59,'Points - Player Total'!$A$8:$A$59,'Points - Teams W1'!$A46,'Teams - Window 1'!AM$6:AM$57,1)</f>
        <v>0</v>
      </c>
      <c r="AN46" s="97">
        <f>SUMIFS('Points - Player Total'!$AA$8:$AA$59,'Points - Player Total'!$A$8:$A$59,'Points - Teams W1'!$A46,'Teams - Window 1'!AN$6:AN$57,1)</f>
        <v>163</v>
      </c>
      <c r="AO46" s="97">
        <f>SUMIFS('Points - Player Total'!$AA$8:$AA$59,'Points - Player Total'!$A$8:$A$59,'Points - Teams W1'!$A46,'Teams - Window 1'!AO$6:AO$57,1)</f>
        <v>0</v>
      </c>
      <c r="AP46" s="97">
        <f>SUMIFS('Points - Player Total'!$AA$8:$AA$59,'Points - Player Total'!$A$8:$A$59,'Points - Teams W1'!$A46,'Teams - Window 1'!AP$6:AP$57,1)</f>
        <v>0</v>
      </c>
      <c r="AQ46" s="97">
        <f>SUMIFS('Points - Player Total'!$AA$8:$AA$59,'Points - Player Total'!$A$8:$A$59,'Points - Teams W1'!$A46,'Teams - Window 1'!AQ$6:AQ$57,1)</f>
        <v>163</v>
      </c>
      <c r="AR46" s="97">
        <f>SUMIFS('Points - Player Total'!$AA$8:$AA$59,'Points - Player Total'!$A$8:$A$59,'Points - Teams W1'!$A46,'Teams - Window 1'!AR$6:AR$57,1)</f>
        <v>0</v>
      </c>
      <c r="AS46" s="97">
        <f>SUMIFS('Points - Player Total'!$AA$8:$AA$59,'Points - Player Total'!$A$8:$A$59,'Points - Teams W1'!$A46,'Teams - Window 1'!AS$6:AS$57,1)</f>
        <v>0</v>
      </c>
      <c r="AT46" s="97">
        <f>SUMIFS('Points - Player Total'!$AA$8:$AA$59,'Points - Player Total'!$A$8:$A$59,'Points - Teams W1'!$A46,'Teams - Window 1'!AT$6:AT$57,1)</f>
        <v>0</v>
      </c>
      <c r="AU46" s="97">
        <f>SUMIFS('Points - Player Total'!$AA$8:$AA$59,'Points - Player Total'!$A$8:$A$59,'Points - Teams W1'!$A46,'Teams - Window 1'!AU$6:AU$57,1)</f>
        <v>163</v>
      </c>
      <c r="AV46" s="97">
        <f>SUMIFS('Points - Player Total'!$AA$8:$AA$59,'Points - Player Total'!$A$8:$A$59,'Points - Teams W1'!$A46,'Teams - Window 1'!AV$6:AV$57,1)</f>
        <v>0</v>
      </c>
      <c r="AW46" s="97">
        <f>SUMIFS('Points - Player Total'!$AA$8:$AA$59,'Points - Player Total'!$A$8:$A$59,'Points - Teams W1'!$A46,'Teams - Window 1'!AW$6:AW$57,1)</f>
        <v>0</v>
      </c>
      <c r="AX46" s="97">
        <f>SUMIFS('Points - Player Total'!$AA$8:$AA$59,'Points - Player Total'!$A$8:$A$59,'Points - Teams W1'!$A46,'Teams - Window 1'!AX$6:AX$57,1)</f>
        <v>0</v>
      </c>
      <c r="AY46" s="97">
        <f>SUMIFS('Points - Player Total'!$AA$8:$AA$59,'Points - Player Total'!$A$8:$A$59,'Points - Teams W1'!$A46,'Teams - Window 1'!AY$6:AY$57,1)</f>
        <v>0</v>
      </c>
      <c r="AZ46" s="97">
        <f>SUMIFS('Points - Player Total'!$AA$8:$AA$59,'Points - Player Total'!$A$8:$A$59,'Points - Teams W1'!$A46,'Teams - Window 1'!AZ$6:AZ$57,1)</f>
        <v>0</v>
      </c>
      <c r="BA46" s="97">
        <f>SUMIFS('Points - Player Total'!$AA$8:$AA$59,'Points - Player Total'!$A$8:$A$59,'Points - Teams W1'!$A46,'Teams - Window 1'!BA$6:BA$57,1)</f>
        <v>0</v>
      </c>
      <c r="BB46" s="97">
        <f>SUMIFS('Points - Player Total'!$AA$8:$AA$59,'Points - Player Total'!$A$8:$A$59,'Points - Teams W1'!$A46,'Teams - Window 1'!BB$6:BB$57,1)</f>
        <v>0</v>
      </c>
      <c r="BC46" s="97">
        <f>SUMIFS('Points - Player Total'!$AA$8:$AA$59,'Points - Player Total'!$A$8:$A$59,'Points - Teams W1'!$A46,'Teams - Window 1'!BC$6:BC$57,1)</f>
        <v>163</v>
      </c>
      <c r="BD46" s="97">
        <f>SUMIFS('Points - Player Total'!$AA$8:$AA$59,'Points - Player Total'!$A$8:$A$59,'Points - Teams W1'!$A46,'Teams - Window 1'!BD$6:BD$57,1)</f>
        <v>163</v>
      </c>
      <c r="BE46" s="97">
        <f>SUMIFS('Points - Player Total'!$AA$8:$AA$59,'Points - Player Total'!$A$8:$A$59,'Points - Teams W1'!$A46,'Teams - Window 1'!BE$6:BE$57,1)</f>
        <v>0</v>
      </c>
      <c r="BF46" s="97"/>
      <c r="BG46" s="86">
        <v>41</v>
      </c>
      <c r="BH46" t="s">
        <v>251</v>
      </c>
      <c r="BI46">
        <v>558</v>
      </c>
      <c r="BJ46">
        <f t="shared" si="0"/>
        <v>697</v>
      </c>
      <c r="BK46">
        <v>41</v>
      </c>
      <c r="BL46" t="s">
        <v>46</v>
      </c>
      <c r="BM46">
        <v>301</v>
      </c>
      <c r="BN46">
        <v>41</v>
      </c>
      <c r="BO46" t="s">
        <v>244</v>
      </c>
      <c r="BP46">
        <v>217</v>
      </c>
      <c r="BQ46">
        <v>41</v>
      </c>
    </row>
    <row r="47" spans="1:69" x14ac:dyDescent="0.25">
      <c r="A47" t="s">
        <v>10</v>
      </c>
      <c r="B47" s="16" t="s">
        <v>80</v>
      </c>
      <c r="C47" t="s">
        <v>99</v>
      </c>
      <c r="D47" s="15">
        <v>6</v>
      </c>
      <c r="E47" s="97">
        <f>SUMIFS('Points - Player Total'!$AA$8:$AA$59,'Points - Player Total'!$A$8:$A$59,'Points - Teams W1'!$A47,'Teams - Window 1'!E$6:E$57,1)</f>
        <v>0</v>
      </c>
      <c r="F47" s="97">
        <f>SUMIFS('Points - Player Total'!$AA$8:$AA$59,'Points - Player Total'!$A$8:$A$59,'Points - Teams W1'!$A47,'Teams - Window 1'!F$6:F$57,1)</f>
        <v>0</v>
      </c>
      <c r="G47" s="97">
        <f>SUMIFS('Points - Player Total'!$AA$8:$AA$59,'Points - Player Total'!$A$8:$A$59,'Points - Teams W1'!$A47,'Teams - Window 1'!G$6:G$57,1)</f>
        <v>0</v>
      </c>
      <c r="H47" s="97">
        <f>SUMIFS('Points - Player Total'!$AA$8:$AA$59,'Points - Player Total'!$A$8:$A$59,'Points - Teams W1'!$A47,'Teams - Window 1'!H$6:H$57,1)</f>
        <v>0</v>
      </c>
      <c r="I47" s="97">
        <f>SUMIFS('Points - Player Total'!$AA$8:$AA$59,'Points - Player Total'!$A$8:$A$59,'Points - Teams W1'!$A47,'Teams - Window 1'!I$6:I$57,1)</f>
        <v>0</v>
      </c>
      <c r="J47" s="97">
        <f>SUMIFS('Points - Player Total'!$AA$8:$AA$59,'Points - Player Total'!$A$8:$A$59,'Points - Teams W1'!$A47,'Teams - Window 1'!J$6:J$57,1)</f>
        <v>0</v>
      </c>
      <c r="K47" s="97">
        <f>SUMIFS('Points - Player Total'!$AA$8:$AA$59,'Points - Player Total'!$A$8:$A$59,'Points - Teams W1'!$A47,'Teams - Window 1'!K$6:K$57,1)</f>
        <v>0</v>
      </c>
      <c r="L47" s="97">
        <f>SUMIFS('Points - Player Total'!$AA$8:$AA$59,'Points - Player Total'!$A$8:$A$59,'Points - Teams W1'!$A47,'Teams - Window 1'!L$6:L$57,1)</f>
        <v>0</v>
      </c>
      <c r="M47" s="97">
        <f>SUMIFS('Points - Player Total'!$AA$8:$AA$59,'Points - Player Total'!$A$8:$A$59,'Points - Teams W1'!$A47,'Teams - Window 1'!M$6:M$57,1)</f>
        <v>0</v>
      </c>
      <c r="N47" s="97">
        <f>SUMIFS('Points - Player Total'!$AA$8:$AA$59,'Points - Player Total'!$A$8:$A$59,'Points - Teams W1'!$A47,'Teams - Window 1'!N$6:N$57,1)</f>
        <v>0</v>
      </c>
      <c r="O47" s="97">
        <f>SUMIFS('Points - Player Total'!$AA$8:$AA$59,'Points - Player Total'!$A$8:$A$59,'Points - Teams W1'!$A47,'Teams - Window 1'!O$6:O$57,1)</f>
        <v>0</v>
      </c>
      <c r="P47" s="97">
        <f>SUMIFS('Points - Player Total'!$AA$8:$AA$59,'Points - Player Total'!$A$8:$A$59,'Points - Teams W1'!$A47,'Teams - Window 1'!P$6:P$57,1)</f>
        <v>0</v>
      </c>
      <c r="Q47" s="97">
        <f>SUMIFS('Points - Player Total'!$AA$8:$AA$59,'Points - Player Total'!$A$8:$A$59,'Points - Teams W1'!$A47,'Teams - Window 1'!Q$6:Q$57,1)</f>
        <v>0</v>
      </c>
      <c r="R47" s="97">
        <f>SUMIFS('Points - Player Total'!$AA$8:$AA$59,'Points - Player Total'!$A$8:$A$59,'Points - Teams W1'!$A47,'Teams - Window 1'!R$6:R$57,1)</f>
        <v>0</v>
      </c>
      <c r="S47" s="97">
        <f>SUMIFS('Points - Player Total'!$AA$8:$AA$59,'Points - Player Total'!$A$8:$A$59,'Points - Teams W1'!$A47,'Teams - Window 1'!S$6:S$57,1)</f>
        <v>0</v>
      </c>
      <c r="T47" s="97">
        <f>SUMIFS('Points - Player Total'!$AA$8:$AA$59,'Points - Player Total'!$A$8:$A$59,'Points - Teams W1'!$A47,'Teams - Window 1'!T$6:T$57,1)</f>
        <v>0</v>
      </c>
      <c r="U47" s="97">
        <f>SUMIFS('Points - Player Total'!$AA$8:$AA$59,'Points - Player Total'!$A$8:$A$59,'Points - Teams W1'!$A47,'Teams - Window 1'!U$6:U$57,1)</f>
        <v>0</v>
      </c>
      <c r="V47" s="97">
        <f>SUMIFS('Points - Player Total'!$AA$8:$AA$59,'Points - Player Total'!$A$8:$A$59,'Points - Teams W1'!$A47,'Teams - Window 1'!V$6:V$57,1)</f>
        <v>0</v>
      </c>
      <c r="W47" s="97">
        <f>SUMIFS('Points - Player Total'!$AA$8:$AA$59,'Points - Player Total'!$A$8:$A$59,'Points - Teams W1'!$A47,'Teams - Window 1'!W$6:W$57,1)</f>
        <v>0</v>
      </c>
      <c r="X47" s="97">
        <f>SUMIFS('Points - Player Total'!$AA$8:$AA$59,'Points - Player Total'!$A$8:$A$59,'Points - Teams W1'!$A47,'Teams - Window 1'!X$6:X$57,1)</f>
        <v>0</v>
      </c>
      <c r="Y47" s="97">
        <f>SUMIFS('Points - Player Total'!$AA$8:$AA$59,'Points - Player Total'!$A$8:$A$59,'Points - Teams W1'!$A47,'Teams - Window 1'!Y$6:Y$57,1)</f>
        <v>0</v>
      </c>
      <c r="Z47" s="97">
        <f>SUMIFS('Points - Player Total'!$AA$8:$AA$59,'Points - Player Total'!$A$8:$A$59,'Points - Teams W1'!$A47,'Teams - Window 1'!Z$6:Z$57,1)</f>
        <v>0</v>
      </c>
      <c r="AA47" s="97">
        <f>SUMIFS('Points - Player Total'!$AA$8:$AA$59,'Points - Player Total'!$A$8:$A$59,'Points - Teams W1'!$A47,'Teams - Window 1'!AA$6:AA$57,1)</f>
        <v>0</v>
      </c>
      <c r="AB47" s="97">
        <f>SUMIFS('Points - Player Total'!$AA$8:$AA$59,'Points - Player Total'!$A$8:$A$59,'Points - Teams W1'!$A47,'Teams - Window 1'!AB$6:AB$57,1)</f>
        <v>0</v>
      </c>
      <c r="AC47" s="97">
        <f>SUMIFS('Points - Player Total'!$AA$8:$AA$59,'Points - Player Total'!$A$8:$A$59,'Points - Teams W1'!$A47,'Teams - Window 1'!AC$6:AC$57,1)</f>
        <v>0</v>
      </c>
      <c r="AD47" s="97">
        <f>SUMIFS('Points - Player Total'!$AA$8:$AA$59,'Points - Player Total'!$A$8:$A$59,'Points - Teams W1'!$A47,'Teams - Window 1'!AD$6:AD$57,1)</f>
        <v>0</v>
      </c>
      <c r="AE47" s="97">
        <f>SUMIFS('Points - Player Total'!$AA$8:$AA$59,'Points - Player Total'!$A$8:$A$59,'Points - Teams W1'!$A47,'Teams - Window 1'!AE$6:AE$57,1)</f>
        <v>0</v>
      </c>
      <c r="AF47" s="97">
        <f>SUMIFS('Points - Player Total'!$AA$8:$AA$59,'Points - Player Total'!$A$8:$A$59,'Points - Teams W1'!$A47,'Teams - Window 1'!AF$6:AF$57,1)</f>
        <v>0</v>
      </c>
      <c r="AG47" s="97">
        <f>SUMIFS('Points - Player Total'!$AA$8:$AA$59,'Points - Player Total'!$A$8:$A$59,'Points - Teams W1'!$A47,'Teams - Window 1'!AG$6:AG$57,1)</f>
        <v>20</v>
      </c>
      <c r="AH47" s="97">
        <f>SUMIFS('Points - Player Total'!$AA$8:$AA$59,'Points - Player Total'!$A$8:$A$59,'Points - Teams W1'!$A47,'Teams - Window 1'!AH$6:AH$57,1)</f>
        <v>0</v>
      </c>
      <c r="AI47" s="97">
        <f>SUMIFS('Points - Player Total'!$AA$8:$AA$59,'Points - Player Total'!$A$8:$A$59,'Points - Teams W1'!$A47,'Teams - Window 1'!AI$6:AI$57,1)</f>
        <v>0</v>
      </c>
      <c r="AJ47" s="97">
        <f>SUMIFS('Points - Player Total'!$AA$8:$AA$59,'Points - Player Total'!$A$8:$A$59,'Points - Teams W1'!$A47,'Teams - Window 1'!AJ$6:AJ$57,1)</f>
        <v>0</v>
      </c>
      <c r="AK47" s="97">
        <f>SUMIFS('Points - Player Total'!$AA$8:$AA$59,'Points - Player Total'!$A$8:$A$59,'Points - Teams W1'!$A47,'Teams - Window 1'!AK$6:AK$57,1)</f>
        <v>0</v>
      </c>
      <c r="AL47" s="97">
        <f>SUMIFS('Points - Player Total'!$AA$8:$AA$59,'Points - Player Total'!$A$8:$A$59,'Points - Teams W1'!$A47,'Teams - Window 1'!AL$6:AL$57,1)</f>
        <v>0</v>
      </c>
      <c r="AM47" s="97">
        <f>SUMIFS('Points - Player Total'!$AA$8:$AA$59,'Points - Player Total'!$A$8:$A$59,'Points - Teams W1'!$A47,'Teams - Window 1'!AM$6:AM$57,1)</f>
        <v>0</v>
      </c>
      <c r="AN47" s="97">
        <f>SUMIFS('Points - Player Total'!$AA$8:$AA$59,'Points - Player Total'!$A$8:$A$59,'Points - Teams W1'!$A47,'Teams - Window 1'!AN$6:AN$57,1)</f>
        <v>0</v>
      </c>
      <c r="AO47" s="97">
        <f>SUMIFS('Points - Player Total'!$AA$8:$AA$59,'Points - Player Total'!$A$8:$A$59,'Points - Teams W1'!$A47,'Teams - Window 1'!AO$6:AO$57,1)</f>
        <v>20</v>
      </c>
      <c r="AP47" s="97">
        <f>SUMIFS('Points - Player Total'!$AA$8:$AA$59,'Points - Player Total'!$A$8:$A$59,'Points - Teams W1'!$A47,'Teams - Window 1'!AP$6:AP$57,1)</f>
        <v>20</v>
      </c>
      <c r="AQ47" s="97">
        <f>SUMIFS('Points - Player Total'!$AA$8:$AA$59,'Points - Player Total'!$A$8:$A$59,'Points - Teams W1'!$A47,'Teams - Window 1'!AQ$6:AQ$57,1)</f>
        <v>0</v>
      </c>
      <c r="AR47" s="97">
        <f>SUMIFS('Points - Player Total'!$AA$8:$AA$59,'Points - Player Total'!$A$8:$A$59,'Points - Teams W1'!$A47,'Teams - Window 1'!AR$6:AR$57,1)</f>
        <v>0</v>
      </c>
      <c r="AS47" s="97">
        <f>SUMIFS('Points - Player Total'!$AA$8:$AA$59,'Points - Player Total'!$A$8:$A$59,'Points - Teams W1'!$A47,'Teams - Window 1'!AS$6:AS$57,1)</f>
        <v>0</v>
      </c>
      <c r="AT47" s="97">
        <f>SUMIFS('Points - Player Total'!$AA$8:$AA$59,'Points - Player Total'!$A$8:$A$59,'Points - Teams W1'!$A47,'Teams - Window 1'!AT$6:AT$57,1)</f>
        <v>0</v>
      </c>
      <c r="AU47" s="97">
        <f>SUMIFS('Points - Player Total'!$AA$8:$AA$59,'Points - Player Total'!$A$8:$A$59,'Points - Teams W1'!$A47,'Teams - Window 1'!AU$6:AU$57,1)</f>
        <v>0</v>
      </c>
      <c r="AV47" s="97">
        <f>SUMIFS('Points - Player Total'!$AA$8:$AA$59,'Points - Player Total'!$A$8:$A$59,'Points - Teams W1'!$A47,'Teams - Window 1'!AV$6:AV$57,1)</f>
        <v>0</v>
      </c>
      <c r="AW47" s="97">
        <f>SUMIFS('Points - Player Total'!$AA$8:$AA$59,'Points - Player Total'!$A$8:$A$59,'Points - Teams W1'!$A47,'Teams - Window 1'!AW$6:AW$57,1)</f>
        <v>0</v>
      </c>
      <c r="AX47" s="97">
        <f>SUMIFS('Points - Player Total'!$AA$8:$AA$59,'Points - Player Total'!$A$8:$A$59,'Points - Teams W1'!$A47,'Teams - Window 1'!AX$6:AX$57,1)</f>
        <v>0</v>
      </c>
      <c r="AY47" s="97">
        <f>SUMIFS('Points - Player Total'!$AA$8:$AA$59,'Points - Player Total'!$A$8:$A$59,'Points - Teams W1'!$A47,'Teams - Window 1'!AY$6:AY$57,1)</f>
        <v>0</v>
      </c>
      <c r="AZ47" s="97">
        <f>SUMIFS('Points - Player Total'!$AA$8:$AA$59,'Points - Player Total'!$A$8:$A$59,'Points - Teams W1'!$A47,'Teams - Window 1'!AZ$6:AZ$57,1)</f>
        <v>20</v>
      </c>
      <c r="BA47" s="97">
        <f>SUMIFS('Points - Player Total'!$AA$8:$AA$59,'Points - Player Total'!$A$8:$A$59,'Points - Teams W1'!$A47,'Teams - Window 1'!BA$6:BA$57,1)</f>
        <v>0</v>
      </c>
      <c r="BB47" s="97">
        <f>SUMIFS('Points - Player Total'!$AA$8:$AA$59,'Points - Player Total'!$A$8:$A$59,'Points - Teams W1'!$A47,'Teams - Window 1'!BB$6:BB$57,1)</f>
        <v>0</v>
      </c>
      <c r="BC47" s="97">
        <f>SUMIFS('Points - Player Total'!$AA$8:$AA$59,'Points - Player Total'!$A$8:$A$59,'Points - Teams W1'!$A47,'Teams - Window 1'!BC$6:BC$57,1)</f>
        <v>0</v>
      </c>
      <c r="BD47" s="97">
        <f>SUMIFS('Points - Player Total'!$AA$8:$AA$59,'Points - Player Total'!$A$8:$A$59,'Points - Teams W1'!$A47,'Teams - Window 1'!BD$6:BD$57,1)</f>
        <v>0</v>
      </c>
      <c r="BE47" s="97">
        <f>SUMIFS('Points - Player Total'!$AA$8:$AA$59,'Points - Player Total'!$A$8:$A$59,'Points - Teams W1'!$A47,'Teams - Window 1'!BE$6:BE$57,1)</f>
        <v>0</v>
      </c>
      <c r="BF47" s="97"/>
      <c r="BG47" s="86">
        <v>42</v>
      </c>
      <c r="BH47" t="s">
        <v>249</v>
      </c>
      <c r="BI47">
        <v>546</v>
      </c>
      <c r="BJ47">
        <f t="shared" si="0"/>
        <v>709</v>
      </c>
      <c r="BK47">
        <v>42</v>
      </c>
      <c r="BL47" t="s">
        <v>19</v>
      </c>
      <c r="BM47">
        <v>292</v>
      </c>
      <c r="BN47">
        <v>42</v>
      </c>
      <c r="BO47" t="s">
        <v>19</v>
      </c>
      <c r="BP47">
        <v>196</v>
      </c>
      <c r="BQ47">
        <v>42</v>
      </c>
    </row>
    <row r="48" spans="1:69" x14ac:dyDescent="0.25">
      <c r="A48" t="s">
        <v>7</v>
      </c>
      <c r="B48" s="16" t="s">
        <v>80</v>
      </c>
      <c r="C48" t="s">
        <v>99</v>
      </c>
      <c r="D48" s="15">
        <v>5</v>
      </c>
      <c r="E48" s="97">
        <f>SUMIFS('Points - Player Total'!$AA$8:$AA$59,'Points - Player Total'!$A$8:$A$59,'Points - Teams W1'!$A48,'Teams - Window 1'!E$6:E$57,1)</f>
        <v>0</v>
      </c>
      <c r="F48" s="97">
        <f>SUMIFS('Points - Player Total'!$AA$8:$AA$59,'Points - Player Total'!$A$8:$A$59,'Points - Teams W1'!$A48,'Teams - Window 1'!F$6:F$57,1)</f>
        <v>0</v>
      </c>
      <c r="G48" s="97">
        <f>SUMIFS('Points - Player Total'!$AA$8:$AA$59,'Points - Player Total'!$A$8:$A$59,'Points - Teams W1'!$A48,'Teams - Window 1'!G$6:G$57,1)</f>
        <v>0</v>
      </c>
      <c r="H48" s="97">
        <f>SUMIFS('Points - Player Total'!$AA$8:$AA$59,'Points - Player Total'!$A$8:$A$59,'Points - Teams W1'!$A48,'Teams - Window 1'!H$6:H$57,1)</f>
        <v>0</v>
      </c>
      <c r="I48" s="97">
        <f>SUMIFS('Points - Player Total'!$AA$8:$AA$59,'Points - Player Total'!$A$8:$A$59,'Points - Teams W1'!$A48,'Teams - Window 1'!I$6:I$57,1)</f>
        <v>0</v>
      </c>
      <c r="J48" s="97">
        <f>SUMIFS('Points - Player Total'!$AA$8:$AA$59,'Points - Player Total'!$A$8:$A$59,'Points - Teams W1'!$A48,'Teams - Window 1'!J$6:J$57,1)</f>
        <v>60</v>
      </c>
      <c r="K48" s="97">
        <f>SUMIFS('Points - Player Total'!$AA$8:$AA$59,'Points - Player Total'!$A$8:$A$59,'Points - Teams W1'!$A48,'Teams - Window 1'!K$6:K$57,1)</f>
        <v>0</v>
      </c>
      <c r="L48" s="97">
        <f>SUMIFS('Points - Player Total'!$AA$8:$AA$59,'Points - Player Total'!$A$8:$A$59,'Points - Teams W1'!$A48,'Teams - Window 1'!L$6:L$57,1)</f>
        <v>60</v>
      </c>
      <c r="M48" s="97">
        <f>SUMIFS('Points - Player Total'!$AA$8:$AA$59,'Points - Player Total'!$A$8:$A$59,'Points - Teams W1'!$A48,'Teams - Window 1'!M$6:M$57,1)</f>
        <v>0</v>
      </c>
      <c r="N48" s="97">
        <f>SUMIFS('Points - Player Total'!$AA$8:$AA$59,'Points - Player Total'!$A$8:$A$59,'Points - Teams W1'!$A48,'Teams - Window 1'!N$6:N$57,1)</f>
        <v>60</v>
      </c>
      <c r="O48" s="97">
        <f>SUMIFS('Points - Player Total'!$AA$8:$AA$59,'Points - Player Total'!$A$8:$A$59,'Points - Teams W1'!$A48,'Teams - Window 1'!O$6:O$57,1)</f>
        <v>0</v>
      </c>
      <c r="P48" s="97">
        <f>SUMIFS('Points - Player Total'!$AA$8:$AA$59,'Points - Player Total'!$A$8:$A$59,'Points - Teams W1'!$A48,'Teams - Window 1'!P$6:P$57,1)</f>
        <v>60</v>
      </c>
      <c r="Q48" s="97">
        <f>SUMIFS('Points - Player Total'!$AA$8:$AA$59,'Points - Player Total'!$A$8:$A$59,'Points - Teams W1'!$A48,'Teams - Window 1'!Q$6:Q$57,1)</f>
        <v>0</v>
      </c>
      <c r="R48" s="97">
        <f>SUMIFS('Points - Player Total'!$AA$8:$AA$59,'Points - Player Total'!$A$8:$A$59,'Points - Teams W1'!$A48,'Teams - Window 1'!R$6:R$57,1)</f>
        <v>0</v>
      </c>
      <c r="S48" s="97">
        <f>SUMIFS('Points - Player Total'!$AA$8:$AA$59,'Points - Player Total'!$A$8:$A$59,'Points - Teams W1'!$A48,'Teams - Window 1'!S$6:S$57,1)</f>
        <v>0</v>
      </c>
      <c r="T48" s="97">
        <f>SUMIFS('Points - Player Total'!$AA$8:$AA$59,'Points - Player Total'!$A$8:$A$59,'Points - Teams W1'!$A48,'Teams - Window 1'!T$6:T$57,1)</f>
        <v>0</v>
      </c>
      <c r="U48" s="97">
        <f>SUMIFS('Points - Player Total'!$AA$8:$AA$59,'Points - Player Total'!$A$8:$A$59,'Points - Teams W1'!$A48,'Teams - Window 1'!U$6:U$57,1)</f>
        <v>0</v>
      </c>
      <c r="V48" s="97">
        <f>SUMIFS('Points - Player Total'!$AA$8:$AA$59,'Points - Player Total'!$A$8:$A$59,'Points - Teams W1'!$A48,'Teams - Window 1'!V$6:V$57,1)</f>
        <v>0</v>
      </c>
      <c r="W48" s="97">
        <f>SUMIFS('Points - Player Total'!$AA$8:$AA$59,'Points - Player Total'!$A$8:$A$59,'Points - Teams W1'!$A48,'Teams - Window 1'!W$6:W$57,1)</f>
        <v>0</v>
      </c>
      <c r="X48" s="97">
        <f>SUMIFS('Points - Player Total'!$AA$8:$AA$59,'Points - Player Total'!$A$8:$A$59,'Points - Teams W1'!$A48,'Teams - Window 1'!X$6:X$57,1)</f>
        <v>0</v>
      </c>
      <c r="Y48" s="97">
        <f>SUMIFS('Points - Player Total'!$AA$8:$AA$59,'Points - Player Total'!$A$8:$A$59,'Points - Teams W1'!$A48,'Teams - Window 1'!Y$6:Y$57,1)</f>
        <v>60</v>
      </c>
      <c r="Z48" s="97">
        <f>SUMIFS('Points - Player Total'!$AA$8:$AA$59,'Points - Player Total'!$A$8:$A$59,'Points - Teams W1'!$A48,'Teams - Window 1'!Z$6:Z$57,1)</f>
        <v>0</v>
      </c>
      <c r="AA48" s="97">
        <f>SUMIFS('Points - Player Total'!$AA$8:$AA$59,'Points - Player Total'!$A$8:$A$59,'Points - Teams W1'!$A48,'Teams - Window 1'!AA$6:AA$57,1)</f>
        <v>0</v>
      </c>
      <c r="AB48" s="97">
        <f>SUMIFS('Points - Player Total'!$AA$8:$AA$59,'Points - Player Total'!$A$8:$A$59,'Points - Teams W1'!$A48,'Teams - Window 1'!AB$6:AB$57,1)</f>
        <v>0</v>
      </c>
      <c r="AC48" s="97">
        <f>SUMIFS('Points - Player Total'!$AA$8:$AA$59,'Points - Player Total'!$A$8:$A$59,'Points - Teams W1'!$A48,'Teams - Window 1'!AC$6:AC$57,1)</f>
        <v>0</v>
      </c>
      <c r="AD48" s="97">
        <f>SUMIFS('Points - Player Total'!$AA$8:$AA$59,'Points - Player Total'!$A$8:$A$59,'Points - Teams W1'!$A48,'Teams - Window 1'!AD$6:AD$57,1)</f>
        <v>0</v>
      </c>
      <c r="AE48" s="97">
        <f>SUMIFS('Points - Player Total'!$AA$8:$AA$59,'Points - Player Total'!$A$8:$A$59,'Points - Teams W1'!$A48,'Teams - Window 1'!AE$6:AE$57,1)</f>
        <v>0</v>
      </c>
      <c r="AF48" s="97">
        <f>SUMIFS('Points - Player Total'!$AA$8:$AA$59,'Points - Player Total'!$A$8:$A$59,'Points - Teams W1'!$A48,'Teams - Window 1'!AF$6:AF$57,1)</f>
        <v>0</v>
      </c>
      <c r="AG48" s="97">
        <f>SUMIFS('Points - Player Total'!$AA$8:$AA$59,'Points - Player Total'!$A$8:$A$59,'Points - Teams W1'!$A48,'Teams - Window 1'!AG$6:AG$57,1)</f>
        <v>0</v>
      </c>
      <c r="AH48" s="97">
        <f>SUMIFS('Points - Player Total'!$AA$8:$AA$59,'Points - Player Total'!$A$8:$A$59,'Points - Teams W1'!$A48,'Teams - Window 1'!AH$6:AH$57,1)</f>
        <v>0</v>
      </c>
      <c r="AI48" s="97">
        <f>SUMIFS('Points - Player Total'!$AA$8:$AA$59,'Points - Player Total'!$A$8:$A$59,'Points - Teams W1'!$A48,'Teams - Window 1'!AI$6:AI$57,1)</f>
        <v>0</v>
      </c>
      <c r="AJ48" s="97">
        <f>SUMIFS('Points - Player Total'!$AA$8:$AA$59,'Points - Player Total'!$A$8:$A$59,'Points - Teams W1'!$A48,'Teams - Window 1'!AJ$6:AJ$57,1)</f>
        <v>0</v>
      </c>
      <c r="AK48" s="97">
        <f>SUMIFS('Points - Player Total'!$AA$8:$AA$59,'Points - Player Total'!$A$8:$A$59,'Points - Teams W1'!$A48,'Teams - Window 1'!AK$6:AK$57,1)</f>
        <v>0</v>
      </c>
      <c r="AL48" s="97">
        <f>SUMIFS('Points - Player Total'!$AA$8:$AA$59,'Points - Player Total'!$A$8:$A$59,'Points - Teams W1'!$A48,'Teams - Window 1'!AL$6:AL$57,1)</f>
        <v>0</v>
      </c>
      <c r="AM48" s="97">
        <f>SUMIFS('Points - Player Total'!$AA$8:$AA$59,'Points - Player Total'!$A$8:$A$59,'Points - Teams W1'!$A48,'Teams - Window 1'!AM$6:AM$57,1)</f>
        <v>0</v>
      </c>
      <c r="AN48" s="97">
        <f>SUMIFS('Points - Player Total'!$AA$8:$AA$59,'Points - Player Total'!$A$8:$A$59,'Points - Teams W1'!$A48,'Teams - Window 1'!AN$6:AN$57,1)</f>
        <v>0</v>
      </c>
      <c r="AO48" s="97">
        <f>SUMIFS('Points - Player Total'!$AA$8:$AA$59,'Points - Player Total'!$A$8:$A$59,'Points - Teams W1'!$A48,'Teams - Window 1'!AO$6:AO$57,1)</f>
        <v>0</v>
      </c>
      <c r="AP48" s="97">
        <f>SUMIFS('Points - Player Total'!$AA$8:$AA$59,'Points - Player Total'!$A$8:$A$59,'Points - Teams W1'!$A48,'Teams - Window 1'!AP$6:AP$57,1)</f>
        <v>0</v>
      </c>
      <c r="AQ48" s="97">
        <f>SUMIFS('Points - Player Total'!$AA$8:$AA$59,'Points - Player Total'!$A$8:$A$59,'Points - Teams W1'!$A48,'Teams - Window 1'!AQ$6:AQ$57,1)</f>
        <v>0</v>
      </c>
      <c r="AR48" s="97">
        <f>SUMIFS('Points - Player Total'!$AA$8:$AA$59,'Points - Player Total'!$A$8:$A$59,'Points - Teams W1'!$A48,'Teams - Window 1'!AR$6:AR$57,1)</f>
        <v>0</v>
      </c>
      <c r="AS48" s="97">
        <f>SUMIFS('Points - Player Total'!$AA$8:$AA$59,'Points - Player Total'!$A$8:$A$59,'Points - Teams W1'!$A48,'Teams - Window 1'!AS$6:AS$57,1)</f>
        <v>60</v>
      </c>
      <c r="AT48" s="97">
        <f>SUMIFS('Points - Player Total'!$AA$8:$AA$59,'Points - Player Total'!$A$8:$A$59,'Points - Teams W1'!$A48,'Teams - Window 1'!AT$6:AT$57,1)</f>
        <v>0</v>
      </c>
      <c r="AU48" s="97">
        <f>SUMIFS('Points - Player Total'!$AA$8:$AA$59,'Points - Player Total'!$A$8:$A$59,'Points - Teams W1'!$A48,'Teams - Window 1'!AU$6:AU$57,1)</f>
        <v>0</v>
      </c>
      <c r="AV48" s="97">
        <f>SUMIFS('Points - Player Total'!$AA$8:$AA$59,'Points - Player Total'!$A$8:$A$59,'Points - Teams W1'!$A48,'Teams - Window 1'!AV$6:AV$57,1)</f>
        <v>0</v>
      </c>
      <c r="AW48" s="97">
        <f>SUMIFS('Points - Player Total'!$AA$8:$AA$59,'Points - Player Total'!$A$8:$A$59,'Points - Teams W1'!$A48,'Teams - Window 1'!AW$6:AW$57,1)</f>
        <v>0</v>
      </c>
      <c r="AX48" s="97">
        <f>SUMIFS('Points - Player Total'!$AA$8:$AA$59,'Points - Player Total'!$A$8:$A$59,'Points - Teams W1'!$A48,'Teams - Window 1'!AX$6:AX$57,1)</f>
        <v>0</v>
      </c>
      <c r="AY48" s="97">
        <f>SUMIFS('Points - Player Total'!$AA$8:$AA$59,'Points - Player Total'!$A$8:$A$59,'Points - Teams W1'!$A48,'Teams - Window 1'!AY$6:AY$57,1)</f>
        <v>60</v>
      </c>
      <c r="AZ48" s="97">
        <f>SUMIFS('Points - Player Total'!$AA$8:$AA$59,'Points - Player Total'!$A$8:$A$59,'Points - Teams W1'!$A48,'Teams - Window 1'!AZ$6:AZ$57,1)</f>
        <v>0</v>
      </c>
      <c r="BA48" s="97">
        <f>SUMIFS('Points - Player Total'!$AA$8:$AA$59,'Points - Player Total'!$A$8:$A$59,'Points - Teams W1'!$A48,'Teams - Window 1'!BA$6:BA$57,1)</f>
        <v>0</v>
      </c>
      <c r="BB48" s="97">
        <f>SUMIFS('Points - Player Total'!$AA$8:$AA$59,'Points - Player Total'!$A$8:$A$59,'Points - Teams W1'!$A48,'Teams - Window 1'!BB$6:BB$57,1)</f>
        <v>0</v>
      </c>
      <c r="BC48" s="97">
        <f>SUMIFS('Points - Player Total'!$AA$8:$AA$59,'Points - Player Total'!$A$8:$A$59,'Points - Teams W1'!$A48,'Teams - Window 1'!BC$6:BC$57,1)</f>
        <v>0</v>
      </c>
      <c r="BD48" s="97">
        <f>SUMIFS('Points - Player Total'!$AA$8:$AA$59,'Points - Player Total'!$A$8:$A$59,'Points - Teams W1'!$A48,'Teams - Window 1'!BD$6:BD$57,1)</f>
        <v>0</v>
      </c>
      <c r="BE48" s="97">
        <f>SUMIFS('Points - Player Total'!$AA$8:$AA$59,'Points - Player Total'!$A$8:$A$59,'Points - Teams W1'!$A48,'Teams - Window 1'!BE$6:BE$57,1)</f>
        <v>0</v>
      </c>
      <c r="BF48" s="97"/>
      <c r="BG48" s="86">
        <v>43</v>
      </c>
      <c r="BH48" t="s">
        <v>28</v>
      </c>
      <c r="BI48">
        <v>545</v>
      </c>
      <c r="BJ48">
        <f t="shared" si="0"/>
        <v>710</v>
      </c>
      <c r="BK48">
        <v>43</v>
      </c>
      <c r="BL48" t="s">
        <v>253</v>
      </c>
      <c r="BM48">
        <v>282</v>
      </c>
      <c r="BN48">
        <v>43</v>
      </c>
      <c r="BO48" t="s">
        <v>229</v>
      </c>
      <c r="BP48">
        <v>193</v>
      </c>
      <c r="BQ48">
        <v>43</v>
      </c>
    </row>
    <row r="49" spans="1:69" x14ac:dyDescent="0.25">
      <c r="A49" t="s">
        <v>24</v>
      </c>
      <c r="B49" s="16" t="s">
        <v>79</v>
      </c>
      <c r="C49" t="s">
        <v>99</v>
      </c>
      <c r="D49" s="15">
        <v>4.5</v>
      </c>
      <c r="E49" s="97">
        <f>SUMIFS('Points - Player Total'!$AA$8:$AA$59,'Points - Player Total'!$A$8:$A$59,'Points - Teams W1'!$A49,'Teams - Window 1'!E$6:E$57,1)</f>
        <v>0</v>
      </c>
      <c r="F49" s="97">
        <f>SUMIFS('Points - Player Total'!$AA$8:$AA$59,'Points - Player Total'!$A$8:$A$59,'Points - Teams W1'!$A49,'Teams - Window 1'!F$6:F$57,1)</f>
        <v>0</v>
      </c>
      <c r="G49" s="97">
        <f>SUMIFS('Points - Player Total'!$AA$8:$AA$59,'Points - Player Total'!$A$8:$A$59,'Points - Teams W1'!$A49,'Teams - Window 1'!G$6:G$57,1)</f>
        <v>0</v>
      </c>
      <c r="H49" s="97">
        <f>SUMIFS('Points - Player Total'!$AA$8:$AA$59,'Points - Player Total'!$A$8:$A$59,'Points - Teams W1'!$A49,'Teams - Window 1'!H$6:H$57,1)</f>
        <v>0</v>
      </c>
      <c r="I49" s="97">
        <f>SUMIFS('Points - Player Total'!$AA$8:$AA$59,'Points - Player Total'!$A$8:$A$59,'Points - Teams W1'!$A49,'Teams - Window 1'!I$6:I$57,1)</f>
        <v>0</v>
      </c>
      <c r="J49" s="97">
        <f>SUMIFS('Points - Player Total'!$AA$8:$AA$59,'Points - Player Total'!$A$8:$A$59,'Points - Teams W1'!$A49,'Teams - Window 1'!J$6:J$57,1)</f>
        <v>0</v>
      </c>
      <c r="K49" s="97">
        <f>SUMIFS('Points - Player Total'!$AA$8:$AA$59,'Points - Player Total'!$A$8:$A$59,'Points - Teams W1'!$A49,'Teams - Window 1'!K$6:K$57,1)</f>
        <v>0</v>
      </c>
      <c r="L49" s="97">
        <f>SUMIFS('Points - Player Total'!$AA$8:$AA$59,'Points - Player Total'!$A$8:$A$59,'Points - Teams W1'!$A49,'Teams - Window 1'!L$6:L$57,1)</f>
        <v>0</v>
      </c>
      <c r="M49" s="97">
        <f>SUMIFS('Points - Player Total'!$AA$8:$AA$59,'Points - Player Total'!$A$8:$A$59,'Points - Teams W1'!$A49,'Teams - Window 1'!M$6:M$57,1)</f>
        <v>0</v>
      </c>
      <c r="N49" s="97">
        <f>SUMIFS('Points - Player Total'!$AA$8:$AA$59,'Points - Player Total'!$A$8:$A$59,'Points - Teams W1'!$A49,'Teams - Window 1'!N$6:N$57,1)</f>
        <v>0</v>
      </c>
      <c r="O49" s="97">
        <f>SUMIFS('Points - Player Total'!$AA$8:$AA$59,'Points - Player Total'!$A$8:$A$59,'Points - Teams W1'!$A49,'Teams - Window 1'!O$6:O$57,1)</f>
        <v>0</v>
      </c>
      <c r="P49" s="97">
        <f>SUMIFS('Points - Player Total'!$AA$8:$AA$59,'Points - Player Total'!$A$8:$A$59,'Points - Teams W1'!$A49,'Teams - Window 1'!P$6:P$57,1)</f>
        <v>0</v>
      </c>
      <c r="Q49" s="97">
        <f>SUMIFS('Points - Player Total'!$AA$8:$AA$59,'Points - Player Total'!$A$8:$A$59,'Points - Teams W1'!$A49,'Teams - Window 1'!Q$6:Q$57,1)</f>
        <v>0</v>
      </c>
      <c r="R49" s="97">
        <f>SUMIFS('Points - Player Total'!$AA$8:$AA$59,'Points - Player Total'!$A$8:$A$59,'Points - Teams W1'!$A49,'Teams - Window 1'!R$6:R$57,1)</f>
        <v>0</v>
      </c>
      <c r="S49" s="97">
        <f>SUMIFS('Points - Player Total'!$AA$8:$AA$59,'Points - Player Total'!$A$8:$A$59,'Points - Teams W1'!$A49,'Teams - Window 1'!S$6:S$57,1)</f>
        <v>0</v>
      </c>
      <c r="T49" s="97">
        <f>SUMIFS('Points - Player Total'!$AA$8:$AA$59,'Points - Player Total'!$A$8:$A$59,'Points - Teams W1'!$A49,'Teams - Window 1'!T$6:T$57,1)</f>
        <v>60</v>
      </c>
      <c r="U49" s="97">
        <f>SUMIFS('Points - Player Total'!$AA$8:$AA$59,'Points - Player Total'!$A$8:$A$59,'Points - Teams W1'!$A49,'Teams - Window 1'!U$6:U$57,1)</f>
        <v>60</v>
      </c>
      <c r="V49" s="97">
        <f>SUMIFS('Points - Player Total'!$AA$8:$AA$59,'Points - Player Total'!$A$8:$A$59,'Points - Teams W1'!$A49,'Teams - Window 1'!V$6:V$57,1)</f>
        <v>0</v>
      </c>
      <c r="W49" s="97">
        <f>SUMIFS('Points - Player Total'!$AA$8:$AA$59,'Points - Player Total'!$A$8:$A$59,'Points - Teams W1'!$A49,'Teams - Window 1'!W$6:W$57,1)</f>
        <v>0</v>
      </c>
      <c r="X49" s="97">
        <f>SUMIFS('Points - Player Total'!$AA$8:$AA$59,'Points - Player Total'!$A$8:$A$59,'Points - Teams W1'!$A49,'Teams - Window 1'!X$6:X$57,1)</f>
        <v>0</v>
      </c>
      <c r="Y49" s="97">
        <f>SUMIFS('Points - Player Total'!$AA$8:$AA$59,'Points - Player Total'!$A$8:$A$59,'Points - Teams W1'!$A49,'Teams - Window 1'!Y$6:Y$57,1)</f>
        <v>0</v>
      </c>
      <c r="Z49" s="97">
        <f>SUMIFS('Points - Player Total'!$AA$8:$AA$59,'Points - Player Total'!$A$8:$A$59,'Points - Teams W1'!$A49,'Teams - Window 1'!Z$6:Z$57,1)</f>
        <v>0</v>
      </c>
      <c r="AA49" s="97">
        <f>SUMIFS('Points - Player Total'!$AA$8:$AA$59,'Points - Player Total'!$A$8:$A$59,'Points - Teams W1'!$A49,'Teams - Window 1'!AA$6:AA$57,1)</f>
        <v>0</v>
      </c>
      <c r="AB49" s="97">
        <f>SUMIFS('Points - Player Total'!$AA$8:$AA$59,'Points - Player Total'!$A$8:$A$59,'Points - Teams W1'!$A49,'Teams - Window 1'!AB$6:AB$57,1)</f>
        <v>0</v>
      </c>
      <c r="AC49" s="97">
        <f>SUMIFS('Points - Player Total'!$AA$8:$AA$59,'Points - Player Total'!$A$8:$A$59,'Points - Teams W1'!$A49,'Teams - Window 1'!AC$6:AC$57,1)</f>
        <v>0</v>
      </c>
      <c r="AD49" s="97">
        <f>SUMIFS('Points - Player Total'!$AA$8:$AA$59,'Points - Player Total'!$A$8:$A$59,'Points - Teams W1'!$A49,'Teams - Window 1'!AD$6:AD$57,1)</f>
        <v>0</v>
      </c>
      <c r="AE49" s="97">
        <f>SUMIFS('Points - Player Total'!$AA$8:$AA$59,'Points - Player Total'!$A$8:$A$59,'Points - Teams W1'!$A49,'Teams - Window 1'!AE$6:AE$57,1)</f>
        <v>0</v>
      </c>
      <c r="AF49" s="97">
        <f>SUMIFS('Points - Player Total'!$AA$8:$AA$59,'Points - Player Total'!$A$8:$A$59,'Points - Teams W1'!$A49,'Teams - Window 1'!AF$6:AF$57,1)</f>
        <v>60</v>
      </c>
      <c r="AG49" s="97">
        <f>SUMIFS('Points - Player Total'!$AA$8:$AA$59,'Points - Player Total'!$A$8:$A$59,'Points - Teams W1'!$A49,'Teams - Window 1'!AG$6:AG$57,1)</f>
        <v>0</v>
      </c>
      <c r="AH49" s="97">
        <f>SUMIFS('Points - Player Total'!$AA$8:$AA$59,'Points - Player Total'!$A$8:$A$59,'Points - Teams W1'!$A49,'Teams - Window 1'!AH$6:AH$57,1)</f>
        <v>60</v>
      </c>
      <c r="AI49" s="97">
        <f>SUMIFS('Points - Player Total'!$AA$8:$AA$59,'Points - Player Total'!$A$8:$A$59,'Points - Teams W1'!$A49,'Teams - Window 1'!AI$6:AI$57,1)</f>
        <v>0</v>
      </c>
      <c r="AJ49" s="97">
        <f>SUMIFS('Points - Player Total'!$AA$8:$AA$59,'Points - Player Total'!$A$8:$A$59,'Points - Teams W1'!$A49,'Teams - Window 1'!AJ$6:AJ$57,1)</f>
        <v>0</v>
      </c>
      <c r="AK49" s="97">
        <f>SUMIFS('Points - Player Total'!$AA$8:$AA$59,'Points - Player Total'!$A$8:$A$59,'Points - Teams W1'!$A49,'Teams - Window 1'!AK$6:AK$57,1)</f>
        <v>60</v>
      </c>
      <c r="AL49" s="97">
        <f>SUMIFS('Points - Player Total'!$AA$8:$AA$59,'Points - Player Total'!$A$8:$A$59,'Points - Teams W1'!$A49,'Teams - Window 1'!AL$6:AL$57,1)</f>
        <v>0</v>
      </c>
      <c r="AM49" s="97">
        <f>SUMIFS('Points - Player Total'!$AA$8:$AA$59,'Points - Player Total'!$A$8:$A$59,'Points - Teams W1'!$A49,'Teams - Window 1'!AM$6:AM$57,1)</f>
        <v>0</v>
      </c>
      <c r="AN49" s="97">
        <f>SUMIFS('Points - Player Total'!$AA$8:$AA$59,'Points - Player Total'!$A$8:$A$59,'Points - Teams W1'!$A49,'Teams - Window 1'!AN$6:AN$57,1)</f>
        <v>0</v>
      </c>
      <c r="AO49" s="97">
        <f>SUMIFS('Points - Player Total'!$AA$8:$AA$59,'Points - Player Total'!$A$8:$A$59,'Points - Teams W1'!$A49,'Teams - Window 1'!AO$6:AO$57,1)</f>
        <v>0</v>
      </c>
      <c r="AP49" s="97">
        <f>SUMIFS('Points - Player Total'!$AA$8:$AA$59,'Points - Player Total'!$A$8:$A$59,'Points - Teams W1'!$A49,'Teams - Window 1'!AP$6:AP$57,1)</f>
        <v>60</v>
      </c>
      <c r="AQ49" s="97">
        <f>SUMIFS('Points - Player Total'!$AA$8:$AA$59,'Points - Player Total'!$A$8:$A$59,'Points - Teams W1'!$A49,'Teams - Window 1'!AQ$6:AQ$57,1)</f>
        <v>0</v>
      </c>
      <c r="AR49" s="97">
        <f>SUMIFS('Points - Player Total'!$AA$8:$AA$59,'Points - Player Total'!$A$8:$A$59,'Points - Teams W1'!$A49,'Teams - Window 1'!AR$6:AR$57,1)</f>
        <v>0</v>
      </c>
      <c r="AS49" s="97">
        <f>SUMIFS('Points - Player Total'!$AA$8:$AA$59,'Points - Player Total'!$A$8:$A$59,'Points - Teams W1'!$A49,'Teams - Window 1'!AS$6:AS$57,1)</f>
        <v>0</v>
      </c>
      <c r="AT49" s="97">
        <f>SUMIFS('Points - Player Total'!$AA$8:$AA$59,'Points - Player Total'!$A$8:$A$59,'Points - Teams W1'!$A49,'Teams - Window 1'!AT$6:AT$57,1)</f>
        <v>60</v>
      </c>
      <c r="AU49" s="97">
        <f>SUMIFS('Points - Player Total'!$AA$8:$AA$59,'Points - Player Total'!$A$8:$A$59,'Points - Teams W1'!$A49,'Teams - Window 1'!AU$6:AU$57,1)</f>
        <v>0</v>
      </c>
      <c r="AV49" s="97">
        <f>SUMIFS('Points - Player Total'!$AA$8:$AA$59,'Points - Player Total'!$A$8:$A$59,'Points - Teams W1'!$A49,'Teams - Window 1'!AV$6:AV$57,1)</f>
        <v>60</v>
      </c>
      <c r="AW49" s="97">
        <f>SUMIFS('Points - Player Total'!$AA$8:$AA$59,'Points - Player Total'!$A$8:$A$59,'Points - Teams W1'!$A49,'Teams - Window 1'!AW$6:AW$57,1)</f>
        <v>0</v>
      </c>
      <c r="AX49" s="97">
        <f>SUMIFS('Points - Player Total'!$AA$8:$AA$59,'Points - Player Total'!$A$8:$A$59,'Points - Teams W1'!$A49,'Teams - Window 1'!AX$6:AX$57,1)</f>
        <v>0</v>
      </c>
      <c r="AY49" s="97">
        <f>SUMIFS('Points - Player Total'!$AA$8:$AA$59,'Points - Player Total'!$A$8:$A$59,'Points - Teams W1'!$A49,'Teams - Window 1'!AY$6:AY$57,1)</f>
        <v>0</v>
      </c>
      <c r="AZ49" s="97">
        <f>SUMIFS('Points - Player Total'!$AA$8:$AA$59,'Points - Player Total'!$A$8:$A$59,'Points - Teams W1'!$A49,'Teams - Window 1'!AZ$6:AZ$57,1)</f>
        <v>0</v>
      </c>
      <c r="BA49" s="97">
        <f>SUMIFS('Points - Player Total'!$AA$8:$AA$59,'Points - Player Total'!$A$8:$A$59,'Points - Teams W1'!$A49,'Teams - Window 1'!BA$6:BA$57,1)</f>
        <v>60</v>
      </c>
      <c r="BB49" s="97">
        <f>SUMIFS('Points - Player Total'!$AA$8:$AA$59,'Points - Player Total'!$A$8:$A$59,'Points - Teams W1'!$A49,'Teams - Window 1'!BB$6:BB$57,1)</f>
        <v>0</v>
      </c>
      <c r="BC49" s="97">
        <f>SUMIFS('Points - Player Total'!$AA$8:$AA$59,'Points - Player Total'!$A$8:$A$59,'Points - Teams W1'!$A49,'Teams - Window 1'!BC$6:BC$57,1)</f>
        <v>0</v>
      </c>
      <c r="BD49" s="97">
        <f>SUMIFS('Points - Player Total'!$AA$8:$AA$59,'Points - Player Total'!$A$8:$A$59,'Points - Teams W1'!$A49,'Teams - Window 1'!BD$6:BD$57,1)</f>
        <v>0</v>
      </c>
      <c r="BE49" s="97">
        <f>SUMIFS('Points - Player Total'!$AA$8:$AA$59,'Points - Player Total'!$A$8:$A$59,'Points - Teams W1'!$A49,'Teams - Window 1'!BE$6:BE$57,1)</f>
        <v>0</v>
      </c>
      <c r="BF49" s="97"/>
      <c r="BG49" s="86">
        <v>44</v>
      </c>
      <c r="BH49" t="s">
        <v>230</v>
      </c>
      <c r="BI49">
        <v>532</v>
      </c>
      <c r="BJ49">
        <f t="shared" si="0"/>
        <v>723</v>
      </c>
      <c r="BK49">
        <v>44</v>
      </c>
      <c r="BL49" t="s">
        <v>10</v>
      </c>
      <c r="BM49">
        <v>271</v>
      </c>
      <c r="BN49">
        <v>44</v>
      </c>
      <c r="BO49" t="s">
        <v>246</v>
      </c>
      <c r="BP49">
        <v>177</v>
      </c>
      <c r="BQ49">
        <v>44</v>
      </c>
    </row>
    <row r="50" spans="1:69" x14ac:dyDescent="0.25">
      <c r="BG50" s="86">
        <v>45</v>
      </c>
      <c r="BH50" t="s">
        <v>39</v>
      </c>
      <c r="BI50">
        <v>525</v>
      </c>
      <c r="BJ50">
        <f t="shared" si="0"/>
        <v>730</v>
      </c>
      <c r="BK50">
        <v>45</v>
      </c>
      <c r="BL50" t="s">
        <v>3</v>
      </c>
      <c r="BM50">
        <v>258</v>
      </c>
      <c r="BN50">
        <v>45</v>
      </c>
      <c r="BO50" t="s">
        <v>252</v>
      </c>
      <c r="BP50">
        <v>176</v>
      </c>
      <c r="BQ50">
        <v>45</v>
      </c>
    </row>
    <row r="51" spans="1:69" x14ac:dyDescent="0.25">
      <c r="E51" s="87">
        <f>SUM(E6:E49)</f>
        <v>2571</v>
      </c>
      <c r="F51" s="87">
        <f t="shared" ref="F51:AZ51" si="1">SUM(F6:F49)</f>
        <v>1778</v>
      </c>
      <c r="G51" s="87">
        <f t="shared" si="1"/>
        <v>1477</v>
      </c>
      <c r="H51" s="87">
        <f t="shared" si="1"/>
        <v>1332</v>
      </c>
      <c r="I51" s="87">
        <f t="shared" si="1"/>
        <v>2333</v>
      </c>
      <c r="J51" s="87">
        <f t="shared" si="1"/>
        <v>2322</v>
      </c>
      <c r="K51" s="87">
        <f t="shared" si="1"/>
        <v>2190</v>
      </c>
      <c r="L51" s="87">
        <f t="shared" si="1"/>
        <v>2033</v>
      </c>
      <c r="M51" s="87">
        <f t="shared" si="1"/>
        <v>2414</v>
      </c>
      <c r="N51" s="87">
        <f t="shared" si="1"/>
        <v>1662</v>
      </c>
      <c r="O51" s="87">
        <f t="shared" si="1"/>
        <v>2388</v>
      </c>
      <c r="P51" s="87">
        <f t="shared" si="1"/>
        <v>1759</v>
      </c>
      <c r="Q51" s="87">
        <f t="shared" si="1"/>
        <v>2468</v>
      </c>
      <c r="R51" s="87">
        <f t="shared" si="1"/>
        <v>2405</v>
      </c>
      <c r="S51" s="87">
        <f t="shared" si="1"/>
        <v>2406</v>
      </c>
      <c r="T51" s="87">
        <f t="shared" si="1"/>
        <v>1755</v>
      </c>
      <c r="U51" s="87">
        <f t="shared" si="1"/>
        <v>2148</v>
      </c>
      <c r="V51" s="87">
        <f t="shared" si="1"/>
        <v>1859</v>
      </c>
      <c r="W51" s="87">
        <f t="shared" si="1"/>
        <v>2335</v>
      </c>
      <c r="X51" s="87">
        <f t="shared" si="1"/>
        <v>1920</v>
      </c>
      <c r="Y51" s="87">
        <f t="shared" si="1"/>
        <v>1434</v>
      </c>
      <c r="Z51" s="87">
        <f t="shared" si="1"/>
        <v>2634</v>
      </c>
      <c r="AA51" s="87">
        <f t="shared" si="1"/>
        <v>1865</v>
      </c>
      <c r="AB51" s="87">
        <f t="shared" si="1"/>
        <v>2542</v>
      </c>
      <c r="AC51" s="87">
        <f t="shared" si="1"/>
        <v>2176</v>
      </c>
      <c r="AD51" s="87">
        <f t="shared" si="1"/>
        <v>1699</v>
      </c>
      <c r="AE51" s="87">
        <f t="shared" si="1"/>
        <v>1524</v>
      </c>
      <c r="AF51" s="87">
        <f t="shared" si="1"/>
        <v>2114</v>
      </c>
      <c r="AG51" s="87">
        <f t="shared" si="1"/>
        <v>1446</v>
      </c>
      <c r="AH51" s="87">
        <f t="shared" si="1"/>
        <v>1924</v>
      </c>
      <c r="AI51" s="87">
        <f t="shared" si="1"/>
        <v>2110</v>
      </c>
      <c r="AJ51" s="87">
        <f t="shared" si="1"/>
        <v>2144</v>
      </c>
      <c r="AK51" s="87">
        <f t="shared" si="1"/>
        <v>1562</v>
      </c>
      <c r="AL51" s="87">
        <f t="shared" si="1"/>
        <v>2360</v>
      </c>
      <c r="AM51" s="87">
        <f t="shared" si="1"/>
        <v>1937</v>
      </c>
      <c r="AN51" s="87">
        <f t="shared" si="1"/>
        <v>1533</v>
      </c>
      <c r="AO51" s="87">
        <f t="shared" si="1"/>
        <v>1201</v>
      </c>
      <c r="AP51" s="87">
        <f t="shared" si="1"/>
        <v>1901</v>
      </c>
      <c r="AQ51" s="87">
        <f t="shared" si="1"/>
        <v>1870</v>
      </c>
      <c r="AR51" s="87">
        <f t="shared" si="1"/>
        <v>2194</v>
      </c>
      <c r="AS51" s="87">
        <f t="shared" si="1"/>
        <v>1988</v>
      </c>
      <c r="AT51" s="87">
        <f t="shared" si="1"/>
        <v>2217</v>
      </c>
      <c r="AU51" s="87">
        <f t="shared" si="1"/>
        <v>1590</v>
      </c>
      <c r="AV51" s="87">
        <f t="shared" si="1"/>
        <v>2108</v>
      </c>
      <c r="AW51" s="87">
        <f t="shared" si="1"/>
        <v>1738</v>
      </c>
      <c r="AX51" s="87">
        <f t="shared" si="1"/>
        <v>1827</v>
      </c>
      <c r="AY51" s="87">
        <f t="shared" si="1"/>
        <v>1872</v>
      </c>
      <c r="AZ51" s="87">
        <f t="shared" si="1"/>
        <v>1792</v>
      </c>
      <c r="BA51" s="87">
        <f t="shared" ref="BA51:BD51" si="2">SUM(BA6:BA49)</f>
        <v>1482</v>
      </c>
      <c r="BB51" s="87">
        <f t="shared" si="2"/>
        <v>2113</v>
      </c>
      <c r="BC51" s="87">
        <f t="shared" si="2"/>
        <v>1994</v>
      </c>
      <c r="BD51" s="87">
        <f t="shared" si="2"/>
        <v>2277</v>
      </c>
      <c r="BE51" s="87">
        <f t="shared" ref="BE51" si="3">SUM(BE6:BE49)</f>
        <v>1667</v>
      </c>
      <c r="BF51" s="145"/>
      <c r="BG51" s="86">
        <v>46</v>
      </c>
      <c r="BH51" t="s">
        <v>252</v>
      </c>
      <c r="BI51">
        <v>515</v>
      </c>
      <c r="BJ51">
        <f t="shared" si="0"/>
        <v>740</v>
      </c>
      <c r="BK51">
        <v>46</v>
      </c>
      <c r="BL51" t="s">
        <v>83</v>
      </c>
      <c r="BM51">
        <v>247</v>
      </c>
      <c r="BN51">
        <v>46</v>
      </c>
      <c r="BO51" t="s">
        <v>46</v>
      </c>
      <c r="BP51">
        <v>162</v>
      </c>
      <c r="BQ51">
        <v>46</v>
      </c>
    </row>
    <row r="52" spans="1:69" x14ac:dyDescent="0.25">
      <c r="BF52" s="60"/>
      <c r="BG52" s="86">
        <v>47</v>
      </c>
      <c r="BH52" t="s">
        <v>19</v>
      </c>
      <c r="BI52">
        <v>488</v>
      </c>
      <c r="BJ52">
        <f t="shared" si="0"/>
        <v>767</v>
      </c>
      <c r="BK52">
        <v>47</v>
      </c>
      <c r="BL52" t="s">
        <v>39</v>
      </c>
      <c r="BM52">
        <v>211</v>
      </c>
      <c r="BN52">
        <v>47</v>
      </c>
      <c r="BO52" t="s">
        <v>28</v>
      </c>
      <c r="BP52">
        <v>156</v>
      </c>
      <c r="BQ52">
        <v>47</v>
      </c>
    </row>
    <row r="53" spans="1:69" x14ac:dyDescent="0.25">
      <c r="E53" s="87">
        <f>E51+E28+11</f>
        <v>2973</v>
      </c>
      <c r="F53" s="87">
        <f>F51+F35</f>
        <v>2053</v>
      </c>
      <c r="G53" s="87">
        <f>G51+G20+31</f>
        <v>1570</v>
      </c>
      <c r="H53" s="87">
        <f>H51+H46</f>
        <v>1495</v>
      </c>
      <c r="I53" s="87">
        <f>I51+I44</f>
        <v>2729</v>
      </c>
      <c r="J53" s="87">
        <f>J51+J34</f>
        <v>2449</v>
      </c>
      <c r="K53" s="87">
        <f>K51+K19+4</f>
        <v>2301</v>
      </c>
      <c r="L53" s="87">
        <f>L51+L28+48</f>
        <v>2472</v>
      </c>
      <c r="M53" s="87">
        <f>M51+M29</f>
        <v>2799</v>
      </c>
      <c r="N53" s="87">
        <f>N51+N24+70</f>
        <v>1737</v>
      </c>
      <c r="O53" s="87">
        <f>O51+O44</f>
        <v>2784</v>
      </c>
      <c r="P53" s="87">
        <f>P51+P30</f>
        <v>1920</v>
      </c>
      <c r="Q53" s="87">
        <f>Q51+Q44</f>
        <v>2864</v>
      </c>
      <c r="R53" s="87">
        <f>R51+R34</f>
        <v>2532</v>
      </c>
      <c r="S53" s="87">
        <f>S51+S28</f>
        <v>2797</v>
      </c>
      <c r="T53" s="87">
        <f>T51+T6</f>
        <v>1928</v>
      </c>
      <c r="U53" s="87">
        <f>U51+U28+107</f>
        <v>2646</v>
      </c>
      <c r="V53" s="87">
        <f>V51+V28</f>
        <v>2250</v>
      </c>
      <c r="W53" s="87">
        <f>W51+W19+13</f>
        <v>2455</v>
      </c>
      <c r="X53" s="87">
        <f>X51+X20</f>
        <v>1982</v>
      </c>
      <c r="Y53" s="87">
        <f>Y51+Y35</f>
        <v>1709</v>
      </c>
      <c r="Z53" s="87">
        <f>Z51+Z21</f>
        <v>2938</v>
      </c>
      <c r="AA53" s="87">
        <f>AA51+AA35</f>
        <v>2140</v>
      </c>
      <c r="AB53" s="87">
        <f>AB51+AB21</f>
        <v>2846</v>
      </c>
      <c r="AC53" s="87">
        <f>AC51+AC28</f>
        <v>2567</v>
      </c>
      <c r="AD53" s="87">
        <f>AD51+AD6</f>
        <v>1872</v>
      </c>
      <c r="AE53" s="87">
        <f>AE51+AE31+59</f>
        <v>1911</v>
      </c>
      <c r="AF53" s="87">
        <f>AF51+AF11</f>
        <v>2360</v>
      </c>
      <c r="AG53" s="87">
        <f>AG51+AG33</f>
        <v>1446</v>
      </c>
      <c r="AH53" s="87">
        <f>AH51+AH40</f>
        <v>2317</v>
      </c>
      <c r="AI53" s="87">
        <f>AI51+AI12</f>
        <v>2260</v>
      </c>
      <c r="AJ53" s="87">
        <f>AJ51+AJ44</f>
        <v>2540</v>
      </c>
      <c r="AK53" s="87">
        <f>AK51+AK18+20+115</f>
        <v>1726</v>
      </c>
      <c r="AL53" s="87">
        <f>AL51+AL44</f>
        <v>2756</v>
      </c>
      <c r="AM53" s="87">
        <f>AM51+AM6</f>
        <v>2110</v>
      </c>
      <c r="AN53" s="87">
        <f>AN51+AN45</f>
        <v>1680</v>
      </c>
      <c r="AO53" s="87">
        <f>AO51+AO19</f>
        <v>1308</v>
      </c>
      <c r="AP53" s="87">
        <f>AP51+AP28</f>
        <v>2292</v>
      </c>
      <c r="AQ53" s="87">
        <f>AQ51+AQ31+31</f>
        <v>2229</v>
      </c>
      <c r="AR53" s="87">
        <f>AR51+AR19+4</f>
        <v>2305</v>
      </c>
      <c r="AS53" s="87">
        <f>AS51+AS30</f>
        <v>2149</v>
      </c>
      <c r="AT53" s="87">
        <f>AT51+AT28</f>
        <v>2608</v>
      </c>
      <c r="AU53" s="87">
        <f>AU51+AU35</f>
        <v>1865</v>
      </c>
      <c r="AV53" s="87">
        <f>AV51+AV30</f>
        <v>2269</v>
      </c>
      <c r="AW53" s="87">
        <f>AW51+AW35</f>
        <v>2013</v>
      </c>
      <c r="AX53" s="87">
        <f>AX51+AX6</f>
        <v>2000</v>
      </c>
      <c r="AY53" s="87">
        <f>AY51+AY31+21</f>
        <v>2221</v>
      </c>
      <c r="AZ53" s="87">
        <f>AZ51+AZ28</f>
        <v>2183</v>
      </c>
      <c r="BA53" s="87">
        <f>BA51+BA14</f>
        <v>1647</v>
      </c>
      <c r="BB53" s="87">
        <f>BB51+BB44-138</f>
        <v>2371</v>
      </c>
      <c r="BC53" s="87">
        <f>BC51+BC12-17</f>
        <v>2127</v>
      </c>
      <c r="BD53" s="87">
        <f>BD51+BD28-120</f>
        <v>2548</v>
      </c>
      <c r="BE53" s="87">
        <f>BE51+BE44</f>
        <v>2063</v>
      </c>
      <c r="BF53" s="145"/>
      <c r="BG53" s="86">
        <v>48</v>
      </c>
      <c r="BH53" t="s">
        <v>46</v>
      </c>
      <c r="BI53">
        <v>463</v>
      </c>
      <c r="BJ53">
        <f t="shared" si="0"/>
        <v>792</v>
      </c>
      <c r="BK53">
        <v>48</v>
      </c>
      <c r="BL53" t="s">
        <v>8</v>
      </c>
      <c r="BM53">
        <v>211</v>
      </c>
      <c r="BN53">
        <v>48</v>
      </c>
      <c r="BO53" t="s">
        <v>281</v>
      </c>
      <c r="BP53">
        <v>147</v>
      </c>
      <c r="BQ53">
        <v>48</v>
      </c>
    </row>
    <row r="54" spans="1:69" x14ac:dyDescent="0.25">
      <c r="BG54" s="86">
        <v>49</v>
      </c>
      <c r="BH54" t="s">
        <v>256</v>
      </c>
      <c r="BI54">
        <v>437</v>
      </c>
      <c r="BJ54">
        <f t="shared" si="0"/>
        <v>818</v>
      </c>
      <c r="BK54">
        <v>49</v>
      </c>
      <c r="BL54" t="s">
        <v>256</v>
      </c>
      <c r="BM54">
        <v>203</v>
      </c>
      <c r="BN54">
        <v>49</v>
      </c>
      <c r="BO54" t="s">
        <v>3</v>
      </c>
      <c r="BP54">
        <v>144</v>
      </c>
      <c r="BQ54">
        <v>49</v>
      </c>
    </row>
    <row r="55" spans="1:69" x14ac:dyDescent="0.25">
      <c r="BG55" s="86">
        <v>50</v>
      </c>
      <c r="BH55" t="s">
        <v>228</v>
      </c>
      <c r="BI55">
        <v>420</v>
      </c>
      <c r="BJ55">
        <f t="shared" si="0"/>
        <v>835</v>
      </c>
      <c r="BK55">
        <v>50</v>
      </c>
      <c r="BL55" t="s">
        <v>246</v>
      </c>
      <c r="BM55">
        <v>201</v>
      </c>
      <c r="BN55">
        <v>50</v>
      </c>
      <c r="BO55" t="s">
        <v>230</v>
      </c>
      <c r="BP55">
        <v>131</v>
      </c>
      <c r="BQ55">
        <v>50</v>
      </c>
    </row>
    <row r="56" spans="1:69" x14ac:dyDescent="0.25">
      <c r="BF56" s="86"/>
      <c r="BG56" s="86">
        <v>51</v>
      </c>
      <c r="BH56" t="s">
        <v>253</v>
      </c>
      <c r="BI56">
        <v>404</v>
      </c>
      <c r="BJ56">
        <f t="shared" si="0"/>
        <v>851</v>
      </c>
      <c r="BK56">
        <v>51</v>
      </c>
      <c r="BL56" t="s">
        <v>249</v>
      </c>
      <c r="BM56">
        <v>183</v>
      </c>
      <c r="BN56">
        <v>51</v>
      </c>
      <c r="BO56" t="s">
        <v>253</v>
      </c>
      <c r="BP56">
        <v>122</v>
      </c>
      <c r="BQ56">
        <v>51</v>
      </c>
    </row>
    <row r="57" spans="1:69" x14ac:dyDescent="0.25">
      <c r="BF57" s="86"/>
      <c r="BG57" s="86">
        <v>52</v>
      </c>
      <c r="BH57" t="s">
        <v>3</v>
      </c>
      <c r="BI57">
        <v>402</v>
      </c>
      <c r="BJ57">
        <f t="shared" si="0"/>
        <v>853</v>
      </c>
      <c r="BK57">
        <v>52</v>
      </c>
      <c r="BL57" t="s">
        <v>251</v>
      </c>
      <c r="BM57">
        <v>169</v>
      </c>
      <c r="BN57">
        <v>52</v>
      </c>
      <c r="BO57" t="s">
        <v>228</v>
      </c>
      <c r="BP57">
        <v>92</v>
      </c>
      <c r="BQ57">
        <v>52</v>
      </c>
    </row>
    <row r="58" spans="1:69" x14ac:dyDescent="0.25">
      <c r="BG58" s="86">
        <v>53</v>
      </c>
      <c r="BH58" t="s">
        <v>246</v>
      </c>
      <c r="BI58">
        <v>378</v>
      </c>
      <c r="BJ58">
        <f t="shared" si="0"/>
        <v>877</v>
      </c>
      <c r="BK58">
        <v>53</v>
      </c>
      <c r="BN58">
        <v>53</v>
      </c>
    </row>
    <row r="61" spans="1:69" ht="30" x14ac:dyDescent="0.25">
      <c r="E61" s="148" t="s">
        <v>15</v>
      </c>
      <c r="F61" s="148" t="s">
        <v>83</v>
      </c>
      <c r="G61" s="148" t="s">
        <v>230</v>
      </c>
      <c r="H61" s="148" t="s">
        <v>228</v>
      </c>
      <c r="I61" s="148" t="s">
        <v>84</v>
      </c>
      <c r="J61" s="148" t="s">
        <v>25</v>
      </c>
      <c r="K61" s="148" t="s">
        <v>229</v>
      </c>
      <c r="L61" s="148" t="s">
        <v>7</v>
      </c>
      <c r="M61" s="148" t="s">
        <v>14</v>
      </c>
      <c r="N61" s="148" t="s">
        <v>39</v>
      </c>
      <c r="O61" s="148" t="s">
        <v>4</v>
      </c>
      <c r="P61" s="148" t="s">
        <v>81</v>
      </c>
      <c r="Q61" s="148" t="s">
        <v>6</v>
      </c>
      <c r="R61" s="148" t="s">
        <v>242</v>
      </c>
      <c r="S61" s="148" t="s">
        <v>243</v>
      </c>
      <c r="T61" s="99" t="s">
        <v>244</v>
      </c>
      <c r="U61" s="148" t="s">
        <v>30</v>
      </c>
      <c r="V61" s="148" t="s">
        <v>245</v>
      </c>
      <c r="W61" s="148" t="s">
        <v>82</v>
      </c>
      <c r="X61" s="148" t="s">
        <v>10</v>
      </c>
      <c r="Y61" s="148" t="s">
        <v>246</v>
      </c>
      <c r="Z61" s="148" t="s">
        <v>31</v>
      </c>
      <c r="AA61" s="148" t="s">
        <v>247</v>
      </c>
      <c r="AB61" s="148" t="s">
        <v>85</v>
      </c>
      <c r="AC61" s="148" t="s">
        <v>26</v>
      </c>
      <c r="AD61" s="148" t="s">
        <v>281</v>
      </c>
      <c r="AE61" s="148" t="s">
        <v>19</v>
      </c>
      <c r="AF61" s="148" t="s">
        <v>8</v>
      </c>
      <c r="AG61" s="148" t="s">
        <v>249</v>
      </c>
      <c r="AH61" s="148" t="s">
        <v>250</v>
      </c>
      <c r="AI61" s="148" t="s">
        <v>32</v>
      </c>
      <c r="AJ61" s="148" t="s">
        <v>110</v>
      </c>
      <c r="AK61" s="148" t="s">
        <v>251</v>
      </c>
      <c r="AL61" s="148" t="s">
        <v>12</v>
      </c>
      <c r="AM61" s="148" t="s">
        <v>18</v>
      </c>
      <c r="AN61" s="148" t="s">
        <v>252</v>
      </c>
      <c r="AO61" s="148" t="s">
        <v>253</v>
      </c>
      <c r="AP61" s="148" t="s">
        <v>36</v>
      </c>
      <c r="AQ61" s="148" t="s">
        <v>254</v>
      </c>
      <c r="AR61" s="148" t="s">
        <v>23</v>
      </c>
      <c r="AS61" s="148" t="s">
        <v>255</v>
      </c>
      <c r="AT61" s="148" t="s">
        <v>24</v>
      </c>
      <c r="AU61" s="148" t="s">
        <v>46</v>
      </c>
      <c r="AV61" s="148" t="s">
        <v>13</v>
      </c>
      <c r="AW61" s="148" t="s">
        <v>256</v>
      </c>
      <c r="AX61" s="148" t="s">
        <v>3</v>
      </c>
      <c r="AY61" s="148" t="s">
        <v>28</v>
      </c>
      <c r="AZ61" s="148" t="s">
        <v>322</v>
      </c>
      <c r="BA61" s="148" t="s">
        <v>330</v>
      </c>
      <c r="BB61" s="148" t="s">
        <v>331</v>
      </c>
      <c r="BC61" s="148" t="s">
        <v>332</v>
      </c>
      <c r="BD61" s="148" t="s">
        <v>333</v>
      </c>
      <c r="BE61" s="149" t="str">
        <f>BE4</f>
        <v>Nick Abraham</v>
      </c>
    </row>
    <row r="62" spans="1:69" x14ac:dyDescent="0.25">
      <c r="D62" t="s">
        <v>324</v>
      </c>
      <c r="E62" s="86">
        <v>661</v>
      </c>
      <c r="F62" s="86">
        <v>247</v>
      </c>
      <c r="G62" s="86">
        <v>401</v>
      </c>
      <c r="H62" s="86">
        <v>328</v>
      </c>
      <c r="I62" s="86">
        <v>552</v>
      </c>
      <c r="J62" s="86">
        <v>350</v>
      </c>
      <c r="K62" s="86">
        <v>422</v>
      </c>
      <c r="L62" s="86">
        <v>448</v>
      </c>
      <c r="M62" s="86">
        <v>382</v>
      </c>
      <c r="N62" s="86">
        <v>211</v>
      </c>
      <c r="O62" s="86">
        <v>515</v>
      </c>
      <c r="P62" s="86">
        <v>374</v>
      </c>
      <c r="Q62" s="86">
        <v>498</v>
      </c>
      <c r="R62" s="86">
        <v>445</v>
      </c>
      <c r="S62" s="86">
        <v>588</v>
      </c>
      <c r="T62" s="86">
        <v>351</v>
      </c>
      <c r="U62" s="86">
        <v>416</v>
      </c>
      <c r="V62" s="86">
        <v>561</v>
      </c>
      <c r="W62" s="86">
        <v>383</v>
      </c>
      <c r="X62" s="86">
        <v>271</v>
      </c>
      <c r="Y62" s="86">
        <v>201</v>
      </c>
      <c r="Z62" s="86">
        <v>529</v>
      </c>
      <c r="AA62" s="86">
        <v>326</v>
      </c>
      <c r="AB62" s="86">
        <v>334</v>
      </c>
      <c r="AC62" s="86">
        <v>724</v>
      </c>
      <c r="AD62" s="86">
        <v>438</v>
      </c>
      <c r="AE62" s="86">
        <v>292</v>
      </c>
      <c r="AF62" s="86">
        <v>211</v>
      </c>
      <c r="AG62" s="86">
        <v>183</v>
      </c>
      <c r="AH62" s="86">
        <v>374</v>
      </c>
      <c r="AI62" s="86">
        <v>456</v>
      </c>
      <c r="AJ62" s="86">
        <v>496</v>
      </c>
      <c r="AK62" s="86">
        <v>169</v>
      </c>
      <c r="AL62" s="86">
        <v>464</v>
      </c>
      <c r="AM62" s="86">
        <v>367</v>
      </c>
      <c r="AN62" s="86">
        <v>339</v>
      </c>
      <c r="AO62" s="86">
        <v>282</v>
      </c>
      <c r="AP62" s="86">
        <v>377</v>
      </c>
      <c r="AQ62" s="86">
        <v>350</v>
      </c>
      <c r="AR62" s="86">
        <v>340</v>
      </c>
      <c r="AS62" s="86">
        <v>308</v>
      </c>
      <c r="AT62" s="86">
        <v>516</v>
      </c>
      <c r="AU62" s="86">
        <v>301</v>
      </c>
      <c r="AV62" s="86">
        <v>394</v>
      </c>
      <c r="AW62" s="86">
        <v>203</v>
      </c>
      <c r="AX62" s="86">
        <v>258</v>
      </c>
      <c r="AY62" s="86">
        <v>389</v>
      </c>
      <c r="AZ62" s="86">
        <v>458</v>
      </c>
      <c r="BA62" s="86">
        <v>303</v>
      </c>
      <c r="BB62" s="86">
        <v>380</v>
      </c>
      <c r="BC62" s="86">
        <v>356</v>
      </c>
      <c r="BD62" s="86">
        <v>398</v>
      </c>
      <c r="BE62" s="86">
        <v>514</v>
      </c>
    </row>
    <row r="63" spans="1:69" x14ac:dyDescent="0.25">
      <c r="D63" t="s">
        <v>325</v>
      </c>
      <c r="E63" s="86">
        <v>496</v>
      </c>
      <c r="F63" s="86">
        <v>390</v>
      </c>
      <c r="G63" s="86">
        <v>131</v>
      </c>
      <c r="H63" s="86">
        <v>92</v>
      </c>
      <c r="I63" s="86">
        <v>418</v>
      </c>
      <c r="J63" s="86">
        <v>425</v>
      </c>
      <c r="K63" s="86">
        <v>193</v>
      </c>
      <c r="L63" s="86">
        <v>406</v>
      </c>
      <c r="M63" s="86">
        <v>414</v>
      </c>
      <c r="N63" s="86">
        <v>314</v>
      </c>
      <c r="O63" s="86">
        <v>374</v>
      </c>
      <c r="P63" s="86">
        <v>404</v>
      </c>
      <c r="Q63" s="86">
        <v>378</v>
      </c>
      <c r="R63" s="86">
        <v>421</v>
      </c>
      <c r="S63" s="86">
        <v>489</v>
      </c>
      <c r="T63" s="86">
        <v>217</v>
      </c>
      <c r="U63" s="86">
        <v>421</v>
      </c>
      <c r="V63" s="86">
        <v>413</v>
      </c>
      <c r="W63" s="86">
        <v>459</v>
      </c>
      <c r="X63" s="86">
        <v>400</v>
      </c>
      <c r="Y63" s="86">
        <v>177</v>
      </c>
      <c r="Z63" s="86">
        <v>726</v>
      </c>
      <c r="AA63" s="86">
        <v>342</v>
      </c>
      <c r="AB63" s="86">
        <v>651</v>
      </c>
      <c r="AC63" s="86">
        <v>229</v>
      </c>
      <c r="AD63" s="86">
        <v>147</v>
      </c>
      <c r="AE63" s="86">
        <v>196</v>
      </c>
      <c r="AF63" s="86">
        <v>432</v>
      </c>
      <c r="AG63" s="86">
        <v>363</v>
      </c>
      <c r="AH63" s="86">
        <v>419</v>
      </c>
      <c r="AI63" s="86">
        <v>430</v>
      </c>
      <c r="AJ63" s="86">
        <v>412</v>
      </c>
      <c r="AK63" s="86">
        <v>389</v>
      </c>
      <c r="AL63" s="86">
        <v>387</v>
      </c>
      <c r="AM63" s="86">
        <v>353</v>
      </c>
      <c r="AN63" s="86">
        <v>176</v>
      </c>
      <c r="AO63" s="86">
        <v>122</v>
      </c>
      <c r="AP63" s="86">
        <v>454</v>
      </c>
      <c r="AQ63" s="86">
        <v>474</v>
      </c>
      <c r="AR63" s="86">
        <v>357</v>
      </c>
      <c r="AS63" s="86">
        <v>406</v>
      </c>
      <c r="AT63" s="86">
        <v>482</v>
      </c>
      <c r="AU63" s="86">
        <v>162</v>
      </c>
      <c r="AV63" s="86">
        <v>246</v>
      </c>
      <c r="AW63" s="86">
        <v>234</v>
      </c>
      <c r="AX63" s="86">
        <v>144</v>
      </c>
      <c r="AY63" s="86">
        <v>156</v>
      </c>
      <c r="AZ63" s="86">
        <v>435</v>
      </c>
      <c r="BA63" s="86">
        <v>400</v>
      </c>
      <c r="BB63" s="86">
        <v>410</v>
      </c>
      <c r="BC63" s="86">
        <v>449</v>
      </c>
      <c r="BD63" s="86">
        <v>542</v>
      </c>
      <c r="BE63" s="86">
        <v>341</v>
      </c>
    </row>
    <row r="64" spans="1:69" x14ac:dyDescent="0.25">
      <c r="D64" t="s">
        <v>341</v>
      </c>
      <c r="E64" s="86">
        <v>320</v>
      </c>
      <c r="F64" s="86">
        <v>517</v>
      </c>
      <c r="G64" s="86">
        <v>216</v>
      </c>
      <c r="H64" s="86">
        <v>243</v>
      </c>
      <c r="I64" s="86">
        <v>385</v>
      </c>
      <c r="J64" s="86">
        <v>411</v>
      </c>
      <c r="K64" s="86">
        <v>390</v>
      </c>
      <c r="L64" s="86">
        <v>329</v>
      </c>
      <c r="M64" s="86">
        <v>355</v>
      </c>
      <c r="N64" s="86">
        <v>238</v>
      </c>
      <c r="O64" s="86">
        <v>319</v>
      </c>
      <c r="P64" s="86">
        <v>336</v>
      </c>
      <c r="Q64" s="86">
        <v>411</v>
      </c>
      <c r="R64" s="86">
        <v>299</v>
      </c>
      <c r="S64" s="86">
        <v>407</v>
      </c>
      <c r="T64" s="86">
        <f>400+59</f>
        <v>459</v>
      </c>
      <c r="U64" s="86">
        <v>396</v>
      </c>
      <c r="V64" s="86">
        <v>182</v>
      </c>
      <c r="W64" s="86">
        <v>466</v>
      </c>
      <c r="X64" s="86">
        <v>386</v>
      </c>
      <c r="Y64" s="86">
        <v>454</v>
      </c>
      <c r="Z64" s="86">
        <v>468</v>
      </c>
      <c r="AA64" s="86">
        <v>473</v>
      </c>
      <c r="AB64" s="86">
        <v>504</v>
      </c>
      <c r="AC64" s="86">
        <v>292</v>
      </c>
      <c r="AD64" s="86">
        <v>303</v>
      </c>
      <c r="AE64" s="86">
        <v>200</v>
      </c>
      <c r="AF64" s="86">
        <v>512</v>
      </c>
      <c r="AG64" s="86">
        <v>279</v>
      </c>
      <c r="AH64" s="86">
        <v>367</v>
      </c>
      <c r="AI64" s="86">
        <v>435</v>
      </c>
      <c r="AJ64" s="86">
        <v>386</v>
      </c>
      <c r="AK64" s="86">
        <v>403</v>
      </c>
      <c r="AL64" s="86">
        <v>226</v>
      </c>
      <c r="AM64" s="86">
        <v>402</v>
      </c>
      <c r="AN64" s="86">
        <v>309</v>
      </c>
      <c r="AO64" s="86">
        <v>240</v>
      </c>
      <c r="AP64" s="86">
        <v>437</v>
      </c>
      <c r="AQ64" s="86">
        <v>302</v>
      </c>
      <c r="AR64" s="86">
        <v>458</v>
      </c>
      <c r="AS64" s="86">
        <v>337</v>
      </c>
      <c r="AT64" s="86">
        <v>297</v>
      </c>
      <c r="AU64" s="86">
        <v>473</v>
      </c>
      <c r="AV64" s="86">
        <v>420</v>
      </c>
      <c r="AW64" s="86">
        <v>525</v>
      </c>
      <c r="AX64" s="86">
        <v>377</v>
      </c>
      <c r="AY64" s="86">
        <v>305</v>
      </c>
      <c r="AZ64" s="86">
        <v>256</v>
      </c>
      <c r="BA64" s="86">
        <v>146</v>
      </c>
      <c r="BB64" s="86">
        <v>346</v>
      </c>
      <c r="BC64" s="86">
        <v>316</v>
      </c>
      <c r="BD64" s="86">
        <v>402</v>
      </c>
      <c r="BE64" s="86">
        <v>292</v>
      </c>
    </row>
    <row r="65" spans="4:57" x14ac:dyDescent="0.25">
      <c r="D65" t="s">
        <v>342</v>
      </c>
      <c r="E65" s="86">
        <v>526</v>
      </c>
      <c r="F65" s="86">
        <v>310</v>
      </c>
      <c r="G65" s="86">
        <v>285</v>
      </c>
      <c r="H65" s="86">
        <v>184</v>
      </c>
      <c r="I65" s="86">
        <v>446</v>
      </c>
      <c r="J65" s="86">
        <v>449</v>
      </c>
      <c r="K65" s="86">
        <v>303</v>
      </c>
      <c r="L65" s="86">
        <v>480</v>
      </c>
      <c r="M65" s="86">
        <v>494</v>
      </c>
      <c r="N65" s="86">
        <v>292</v>
      </c>
      <c r="O65" s="86">
        <v>516</v>
      </c>
      <c r="P65" s="86">
        <v>336</v>
      </c>
      <c r="Q65" s="86">
        <v>407</v>
      </c>
      <c r="R65" s="86">
        <v>381</v>
      </c>
      <c r="S65" s="86">
        <v>501</v>
      </c>
      <c r="T65" s="86">
        <f>440+101</f>
        <v>541</v>
      </c>
      <c r="U65" s="86">
        <v>516</v>
      </c>
      <c r="V65" s="86">
        <v>455</v>
      </c>
      <c r="W65" s="86">
        <v>341</v>
      </c>
      <c r="X65" s="86">
        <v>295</v>
      </c>
      <c r="Y65" s="86">
        <v>389</v>
      </c>
      <c r="Z65" s="86">
        <v>461</v>
      </c>
      <c r="AA65" s="86">
        <v>289</v>
      </c>
      <c r="AB65" s="86">
        <v>373</v>
      </c>
      <c r="AC65" s="86">
        <v>526</v>
      </c>
      <c r="AD65" s="86">
        <v>587</v>
      </c>
      <c r="AE65" s="86">
        <v>352</v>
      </c>
      <c r="AF65" s="86">
        <v>455</v>
      </c>
      <c r="AG65" s="86">
        <v>276</v>
      </c>
      <c r="AH65" s="86">
        <v>374</v>
      </c>
      <c r="AI65" s="86">
        <v>337</v>
      </c>
      <c r="AJ65" s="86">
        <v>461</v>
      </c>
      <c r="AK65" s="86">
        <v>316</v>
      </c>
      <c r="AL65" s="86">
        <v>415</v>
      </c>
      <c r="AM65" s="86">
        <v>510</v>
      </c>
      <c r="AN65" s="86">
        <v>181</v>
      </c>
      <c r="AO65" s="86">
        <v>298</v>
      </c>
      <c r="AP65" s="86">
        <v>549</v>
      </c>
      <c r="AQ65" s="86">
        <v>394</v>
      </c>
      <c r="AR65" s="86">
        <v>398</v>
      </c>
      <c r="AS65" s="86">
        <v>444</v>
      </c>
      <c r="AT65" s="86">
        <v>522</v>
      </c>
      <c r="AU65" s="86">
        <v>287</v>
      </c>
      <c r="AV65" s="86">
        <v>447</v>
      </c>
      <c r="AW65" s="86">
        <v>438</v>
      </c>
      <c r="AX65" s="86">
        <v>409</v>
      </c>
      <c r="AY65" s="86">
        <v>337</v>
      </c>
      <c r="AZ65" s="86">
        <v>506</v>
      </c>
      <c r="BA65" s="86">
        <v>269</v>
      </c>
      <c r="BB65" s="86">
        <v>475</v>
      </c>
      <c r="BC65" s="86">
        <v>425</v>
      </c>
      <c r="BD65" s="86">
        <v>479</v>
      </c>
      <c r="BE65" s="86">
        <v>388</v>
      </c>
    </row>
    <row r="66" spans="4:57" x14ac:dyDescent="0.25">
      <c r="D66" t="s">
        <v>343</v>
      </c>
      <c r="E66" s="86">
        <v>750</v>
      </c>
      <c r="F66" s="86">
        <v>218</v>
      </c>
      <c r="G66" s="86">
        <v>393</v>
      </c>
      <c r="H66" s="86">
        <v>418</v>
      </c>
      <c r="I66" s="86">
        <v>630</v>
      </c>
      <c r="J66" s="86">
        <v>601</v>
      </c>
      <c r="K66" s="86">
        <v>568</v>
      </c>
      <c r="L66" s="86">
        <v>536</v>
      </c>
      <c r="M66" s="86">
        <v>706</v>
      </c>
      <c r="N66" s="86">
        <v>461</v>
      </c>
      <c r="O66" s="86">
        <v>771</v>
      </c>
      <c r="P66" s="86">
        <v>346</v>
      </c>
      <c r="Q66" s="86">
        <v>619</v>
      </c>
      <c r="R66" s="86">
        <v>619</v>
      </c>
      <c r="S66" s="86">
        <v>473</v>
      </c>
      <c r="T66" s="86">
        <v>184</v>
      </c>
      <c r="U66" s="86">
        <v>450</v>
      </c>
      <c r="V66" s="86">
        <v>419</v>
      </c>
      <c r="W66" s="86">
        <v>516</v>
      </c>
      <c r="X66" s="86">
        <v>363</v>
      </c>
      <c r="Y66" s="86">
        <v>258</v>
      </c>
      <c r="Z66" s="86">
        <v>495</v>
      </c>
      <c r="AA66" s="86">
        <v>303</v>
      </c>
      <c r="AB66" s="86">
        <v>584</v>
      </c>
      <c r="AC66" s="86">
        <v>579</v>
      </c>
      <c r="AD66" s="86">
        <v>270</v>
      </c>
      <c r="AE66" s="86">
        <v>600</v>
      </c>
      <c r="AF66" s="86">
        <v>415</v>
      </c>
      <c r="AG66" s="86">
        <v>136</v>
      </c>
      <c r="AH66" s="86">
        <v>540</v>
      </c>
      <c r="AI66" s="86">
        <v>378</v>
      </c>
      <c r="AJ66" s="86">
        <v>451</v>
      </c>
      <c r="AK66" s="86">
        <v>185</v>
      </c>
      <c r="AL66" s="86">
        <v>783</v>
      </c>
      <c r="AM66" s="86">
        <v>302</v>
      </c>
      <c r="AN66" s="86">
        <v>492</v>
      </c>
      <c r="AO66" s="86">
        <v>128</v>
      </c>
      <c r="AP66" s="86">
        <v>329</v>
      </c>
      <c r="AQ66" s="86">
        <v>481</v>
      </c>
      <c r="AR66" s="86">
        <v>393</v>
      </c>
      <c r="AS66" s="86">
        <v>424</v>
      </c>
      <c r="AT66" s="86">
        <v>619</v>
      </c>
      <c r="AU66" s="86">
        <v>304</v>
      </c>
      <c r="AV66" s="86">
        <v>319</v>
      </c>
      <c r="AW66" s="86">
        <v>289</v>
      </c>
      <c r="AX66" s="86">
        <v>452</v>
      </c>
      <c r="AY66" s="86">
        <v>691</v>
      </c>
      <c r="AZ66" s="86">
        <v>314</v>
      </c>
      <c r="BA66" s="86">
        <v>355</v>
      </c>
      <c r="BB66" s="86">
        <v>582</v>
      </c>
      <c r="BC66" s="86">
        <v>409</v>
      </c>
      <c r="BD66" s="86">
        <v>532</v>
      </c>
      <c r="BE66" s="86">
        <v>327</v>
      </c>
    </row>
    <row r="67" spans="4:57" x14ac:dyDescent="0.25">
      <c r="D67" t="s">
        <v>344</v>
      </c>
      <c r="E67" s="86">
        <f>E53-SUM(E62:E66)</f>
        <v>220</v>
      </c>
      <c r="F67" s="86">
        <f t="shared" ref="F67:AJ67" si="4">F53-SUM(F62:F66)</f>
        <v>371</v>
      </c>
      <c r="G67" s="86">
        <f t="shared" si="4"/>
        <v>144</v>
      </c>
      <c r="H67" s="86">
        <f t="shared" si="4"/>
        <v>230</v>
      </c>
      <c r="I67" s="86">
        <f t="shared" si="4"/>
        <v>298</v>
      </c>
      <c r="J67" s="86">
        <f t="shared" si="4"/>
        <v>213</v>
      </c>
      <c r="K67" s="86">
        <f t="shared" si="4"/>
        <v>425</v>
      </c>
      <c r="L67" s="86">
        <f>L53-SUM(L62:L66)</f>
        <v>273</v>
      </c>
      <c r="M67" s="86">
        <f t="shared" si="4"/>
        <v>448</v>
      </c>
      <c r="N67" s="86">
        <f t="shared" si="4"/>
        <v>221</v>
      </c>
      <c r="O67" s="86">
        <f t="shared" si="4"/>
        <v>289</v>
      </c>
      <c r="P67" s="86">
        <f t="shared" si="4"/>
        <v>124</v>
      </c>
      <c r="Q67" s="86">
        <f t="shared" si="4"/>
        <v>551</v>
      </c>
      <c r="R67" s="86">
        <f t="shared" si="4"/>
        <v>367</v>
      </c>
      <c r="S67" s="86">
        <f t="shared" si="4"/>
        <v>339</v>
      </c>
      <c r="T67" s="86">
        <f>T53-SUM(T62:T66)</f>
        <v>176</v>
      </c>
      <c r="U67" s="86">
        <f>U53-SUM(U62:U66)</f>
        <v>447</v>
      </c>
      <c r="V67" s="86">
        <f t="shared" si="4"/>
        <v>220</v>
      </c>
      <c r="W67" s="86">
        <f t="shared" si="4"/>
        <v>290</v>
      </c>
      <c r="X67" s="86">
        <f t="shared" si="4"/>
        <v>267</v>
      </c>
      <c r="Y67" s="86">
        <f t="shared" si="4"/>
        <v>230</v>
      </c>
      <c r="Z67" s="86">
        <f t="shared" si="4"/>
        <v>259</v>
      </c>
      <c r="AA67" s="86">
        <f t="shared" si="4"/>
        <v>407</v>
      </c>
      <c r="AB67" s="86">
        <f t="shared" si="4"/>
        <v>400</v>
      </c>
      <c r="AC67" s="86">
        <f t="shared" si="4"/>
        <v>217</v>
      </c>
      <c r="AD67" s="86">
        <f t="shared" si="4"/>
        <v>127</v>
      </c>
      <c r="AE67" s="86">
        <f t="shared" si="4"/>
        <v>271</v>
      </c>
      <c r="AF67" s="86">
        <f t="shared" si="4"/>
        <v>335</v>
      </c>
      <c r="AG67" s="86">
        <f t="shared" si="4"/>
        <v>209</v>
      </c>
      <c r="AH67" s="86">
        <f t="shared" si="4"/>
        <v>243</v>
      </c>
      <c r="AI67" s="86">
        <f t="shared" si="4"/>
        <v>224</v>
      </c>
      <c r="AJ67" s="86">
        <f t="shared" si="4"/>
        <v>334</v>
      </c>
      <c r="AK67" s="86">
        <f t="shared" ref="AK67:BD67" si="5">AK53-SUM(AK62:AK66)</f>
        <v>264</v>
      </c>
      <c r="AL67" s="86">
        <f t="shared" si="5"/>
        <v>481</v>
      </c>
      <c r="AM67" s="86">
        <f t="shared" si="5"/>
        <v>176</v>
      </c>
      <c r="AN67" s="86">
        <f t="shared" si="5"/>
        <v>183</v>
      </c>
      <c r="AO67" s="86">
        <f t="shared" si="5"/>
        <v>238</v>
      </c>
      <c r="AP67" s="86">
        <f t="shared" si="5"/>
        <v>146</v>
      </c>
      <c r="AQ67" s="86">
        <f t="shared" si="5"/>
        <v>228</v>
      </c>
      <c r="AR67" s="86">
        <f t="shared" si="5"/>
        <v>359</v>
      </c>
      <c r="AS67" s="86">
        <f t="shared" si="5"/>
        <v>230</v>
      </c>
      <c r="AT67" s="86">
        <f t="shared" si="5"/>
        <v>172</v>
      </c>
      <c r="AU67" s="86">
        <f t="shared" si="5"/>
        <v>338</v>
      </c>
      <c r="AV67" s="86">
        <f t="shared" si="5"/>
        <v>443</v>
      </c>
      <c r="AW67" s="86">
        <f t="shared" si="5"/>
        <v>324</v>
      </c>
      <c r="AX67" s="86">
        <f t="shared" si="5"/>
        <v>360</v>
      </c>
      <c r="AY67" s="86">
        <f t="shared" si="5"/>
        <v>343</v>
      </c>
      <c r="AZ67" s="86">
        <f t="shared" si="5"/>
        <v>214</v>
      </c>
      <c r="BA67" s="86">
        <f t="shared" si="5"/>
        <v>174</v>
      </c>
      <c r="BB67" s="86">
        <f t="shared" si="5"/>
        <v>178</v>
      </c>
      <c r="BC67" s="86">
        <f t="shared" si="5"/>
        <v>172</v>
      </c>
      <c r="BD67" s="86">
        <f t="shared" si="5"/>
        <v>195</v>
      </c>
      <c r="BE67" s="86">
        <f t="shared" ref="BE67" si="6">BE53-SUM(BE62:BE66)</f>
        <v>201</v>
      </c>
    </row>
    <row r="69" spans="4:57" x14ac:dyDescent="0.25">
      <c r="E69">
        <f>SUM(E62:E66)</f>
        <v>2753</v>
      </c>
      <c r="F69">
        <f t="shared" ref="F69:BE69" si="7">SUM(F62:F66)</f>
        <v>1682</v>
      </c>
      <c r="G69">
        <f t="shared" si="7"/>
        <v>1426</v>
      </c>
      <c r="H69">
        <f t="shared" si="7"/>
        <v>1265</v>
      </c>
      <c r="I69">
        <f t="shared" si="7"/>
        <v>2431</v>
      </c>
      <c r="J69">
        <f t="shared" si="7"/>
        <v>2236</v>
      </c>
      <c r="K69">
        <f t="shared" si="7"/>
        <v>1876</v>
      </c>
      <c r="L69">
        <f t="shared" si="7"/>
        <v>2199</v>
      </c>
      <c r="M69">
        <f t="shared" si="7"/>
        <v>2351</v>
      </c>
      <c r="N69">
        <f t="shared" si="7"/>
        <v>1516</v>
      </c>
      <c r="O69">
        <f t="shared" si="7"/>
        <v>2495</v>
      </c>
      <c r="P69">
        <f t="shared" si="7"/>
        <v>1796</v>
      </c>
      <c r="Q69">
        <f t="shared" si="7"/>
        <v>2313</v>
      </c>
      <c r="R69">
        <f t="shared" si="7"/>
        <v>2165</v>
      </c>
      <c r="S69">
        <f t="shared" si="7"/>
        <v>2458</v>
      </c>
      <c r="T69">
        <f t="shared" si="7"/>
        <v>1752</v>
      </c>
      <c r="U69">
        <f t="shared" si="7"/>
        <v>2199</v>
      </c>
      <c r="V69">
        <f t="shared" si="7"/>
        <v>2030</v>
      </c>
      <c r="W69">
        <f t="shared" si="7"/>
        <v>2165</v>
      </c>
      <c r="X69">
        <f t="shared" si="7"/>
        <v>1715</v>
      </c>
      <c r="Y69">
        <f t="shared" si="7"/>
        <v>1479</v>
      </c>
      <c r="Z69">
        <f t="shared" si="7"/>
        <v>2679</v>
      </c>
      <c r="AA69">
        <f t="shared" si="7"/>
        <v>1733</v>
      </c>
      <c r="AB69">
        <f t="shared" si="7"/>
        <v>2446</v>
      </c>
      <c r="AC69">
        <f t="shared" si="7"/>
        <v>2350</v>
      </c>
      <c r="AD69">
        <f t="shared" si="7"/>
        <v>1745</v>
      </c>
      <c r="AE69">
        <f t="shared" si="7"/>
        <v>1640</v>
      </c>
      <c r="AF69">
        <f t="shared" si="7"/>
        <v>2025</v>
      </c>
      <c r="AG69">
        <f t="shared" si="7"/>
        <v>1237</v>
      </c>
      <c r="AH69">
        <f t="shared" si="7"/>
        <v>2074</v>
      </c>
      <c r="AI69">
        <f t="shared" si="7"/>
        <v>2036</v>
      </c>
      <c r="AJ69">
        <f t="shared" si="7"/>
        <v>2206</v>
      </c>
      <c r="AK69">
        <f t="shared" si="7"/>
        <v>1462</v>
      </c>
      <c r="AL69">
        <f t="shared" si="7"/>
        <v>2275</v>
      </c>
      <c r="AM69">
        <f t="shared" si="7"/>
        <v>1934</v>
      </c>
      <c r="AN69">
        <f t="shared" si="7"/>
        <v>1497</v>
      </c>
      <c r="AO69">
        <f t="shared" si="7"/>
        <v>1070</v>
      </c>
      <c r="AP69">
        <f t="shared" si="7"/>
        <v>2146</v>
      </c>
      <c r="AQ69">
        <f t="shared" si="7"/>
        <v>2001</v>
      </c>
      <c r="AR69">
        <f t="shared" si="7"/>
        <v>1946</v>
      </c>
      <c r="AS69">
        <f t="shared" si="7"/>
        <v>1919</v>
      </c>
      <c r="AT69">
        <f t="shared" si="7"/>
        <v>2436</v>
      </c>
      <c r="AU69">
        <f t="shared" si="7"/>
        <v>1527</v>
      </c>
      <c r="AV69">
        <f t="shared" si="7"/>
        <v>1826</v>
      </c>
      <c r="AW69">
        <f t="shared" si="7"/>
        <v>1689</v>
      </c>
      <c r="AX69">
        <f t="shared" si="7"/>
        <v>1640</v>
      </c>
      <c r="AY69">
        <f t="shared" si="7"/>
        <v>1878</v>
      </c>
      <c r="AZ69">
        <f t="shared" si="7"/>
        <v>1969</v>
      </c>
      <c r="BA69">
        <f t="shared" si="7"/>
        <v>1473</v>
      </c>
      <c r="BB69">
        <f t="shared" si="7"/>
        <v>2193</v>
      </c>
      <c r="BC69">
        <f t="shared" si="7"/>
        <v>1955</v>
      </c>
      <c r="BD69">
        <f t="shared" si="7"/>
        <v>2353</v>
      </c>
      <c r="BE69">
        <f t="shared" si="7"/>
        <v>1862</v>
      </c>
    </row>
  </sheetData>
  <sortState ref="BH6:BI58">
    <sortCondition descending="1" ref="BI6:BI58"/>
  </sortState>
  <mergeCells count="1">
    <mergeCell ref="E3:AZ3"/>
  </mergeCells>
  <conditionalFormatting sqref="E51:BF51">
    <cfRule type="expression" dxfId="5" priority="2">
      <formula>"&gt;11,&lt;11"</formula>
    </cfRule>
  </conditionalFormatting>
  <conditionalFormatting sqref="E53:BF53">
    <cfRule type="expression" dxfId="4" priority="1">
      <formula>"&gt;11,&lt;11"</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F70"/>
  <sheetViews>
    <sheetView zoomScale="85" zoomScaleNormal="85" workbookViewId="0">
      <pane xSplit="4" ySplit="5" topLeftCell="E39" activePane="bottomRight" state="frozen"/>
      <selection activeCell="L35" sqref="L35"/>
      <selection pane="topRight" activeCell="L35" sqref="L35"/>
      <selection pane="bottomLeft" activeCell="L35" sqref="L35"/>
      <selection pane="bottomRight" activeCell="F36" sqref="F36"/>
    </sheetView>
  </sheetViews>
  <sheetFormatPr defaultRowHeight="15" x14ac:dyDescent="0.25"/>
  <cols>
    <col min="1" max="1" width="21.28515625" customWidth="1"/>
    <col min="3" max="3" width="13.85546875" bestFit="1" customWidth="1"/>
    <col min="4" max="4" width="8.140625" customWidth="1"/>
    <col min="5" max="5" width="10.7109375" customWidth="1"/>
    <col min="6" max="58" width="10.85546875" customWidth="1"/>
  </cols>
  <sheetData>
    <row r="1" spans="1:58" x14ac:dyDescent="0.25">
      <c r="A1" s="83" t="s">
        <v>180</v>
      </c>
      <c r="E1" s="98"/>
      <c r="F1" s="98"/>
      <c r="G1" s="98"/>
      <c r="H1" s="98"/>
      <c r="I1" s="98"/>
      <c r="J1" s="98"/>
      <c r="K1" s="14"/>
      <c r="L1" s="98"/>
      <c r="M1" s="98"/>
      <c r="N1" s="14"/>
      <c r="Q1" s="98"/>
      <c r="R1" s="98"/>
      <c r="S1" s="98"/>
      <c r="U1" s="98"/>
      <c r="W1" s="98"/>
      <c r="X1" s="98"/>
      <c r="Y1" s="98"/>
      <c r="AB1" s="98"/>
      <c r="AC1" s="98"/>
      <c r="AD1" s="98"/>
      <c r="AE1" s="98"/>
      <c r="AJ1" s="98"/>
      <c r="AK1" s="14"/>
      <c r="AL1" s="98"/>
      <c r="AO1" s="14"/>
      <c r="AQ1" s="98"/>
      <c r="AR1" s="14"/>
      <c r="AT1" s="98"/>
      <c r="AU1" s="98"/>
      <c r="AV1" s="98"/>
      <c r="AX1" s="98"/>
      <c r="AY1" s="14"/>
      <c r="AZ1" s="98"/>
      <c r="BB1" s="98"/>
      <c r="BC1" s="98"/>
      <c r="BD1" s="98"/>
    </row>
    <row r="2" spans="1:58" x14ac:dyDescent="0.25">
      <c r="A2" s="83" t="s">
        <v>226</v>
      </c>
    </row>
    <row r="3" spans="1:58" x14ac:dyDescent="0.25">
      <c r="E3" s="513" t="s">
        <v>227</v>
      </c>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513"/>
      <c r="AK3" s="513"/>
      <c r="AL3" s="513"/>
      <c r="AM3" s="513"/>
      <c r="AN3" s="513"/>
      <c r="AO3" s="513"/>
      <c r="AP3" s="513"/>
      <c r="AQ3" s="513"/>
      <c r="AR3" s="513"/>
      <c r="AS3" s="513"/>
      <c r="AT3" s="513"/>
      <c r="AU3" s="513"/>
      <c r="AV3" s="513"/>
      <c r="AW3" s="513"/>
      <c r="AX3" s="513"/>
      <c r="AY3" s="513"/>
      <c r="AZ3" s="513"/>
      <c r="BA3" s="229"/>
      <c r="BB3" s="229"/>
      <c r="BC3" s="229"/>
      <c r="BD3" s="229"/>
      <c r="BE3" s="229"/>
      <c r="BF3" s="229"/>
    </row>
    <row r="4" spans="1:58" ht="30" customHeight="1" x14ac:dyDescent="0.25">
      <c r="A4" s="229" t="s">
        <v>57</v>
      </c>
      <c r="B4" s="229" t="s">
        <v>77</v>
      </c>
      <c r="C4" s="229" t="s">
        <v>103</v>
      </c>
      <c r="D4" s="229" t="s">
        <v>106</v>
      </c>
      <c r="E4" s="229" t="s">
        <v>15</v>
      </c>
      <c r="F4" s="229" t="s">
        <v>83</v>
      </c>
      <c r="G4" s="229" t="s">
        <v>230</v>
      </c>
      <c r="H4" s="229" t="s">
        <v>228</v>
      </c>
      <c r="I4" s="229" t="s">
        <v>84</v>
      </c>
      <c r="J4" s="229" t="s">
        <v>25</v>
      </c>
      <c r="K4" s="229" t="s">
        <v>229</v>
      </c>
      <c r="L4" s="229" t="s">
        <v>7</v>
      </c>
      <c r="M4" s="229" t="s">
        <v>14</v>
      </c>
      <c r="N4" s="229" t="s">
        <v>39</v>
      </c>
      <c r="O4" s="229" t="s">
        <v>4</v>
      </c>
      <c r="P4" s="229" t="s">
        <v>81</v>
      </c>
      <c r="Q4" s="229" t="s">
        <v>6</v>
      </c>
      <c r="R4" s="229" t="s">
        <v>242</v>
      </c>
      <c r="S4" s="229" t="s">
        <v>243</v>
      </c>
      <c r="T4" s="99" t="s">
        <v>244</v>
      </c>
      <c r="U4" s="229" t="s">
        <v>30</v>
      </c>
      <c r="V4" s="229" t="s">
        <v>245</v>
      </c>
      <c r="W4" s="229" t="s">
        <v>82</v>
      </c>
      <c r="X4" s="229" t="s">
        <v>10</v>
      </c>
      <c r="Y4" s="229" t="s">
        <v>246</v>
      </c>
      <c r="Z4" s="229" t="s">
        <v>31</v>
      </c>
      <c r="AA4" s="229" t="s">
        <v>247</v>
      </c>
      <c r="AB4" s="229" t="s">
        <v>85</v>
      </c>
      <c r="AC4" s="229" t="s">
        <v>26</v>
      </c>
      <c r="AD4" s="229" t="s">
        <v>281</v>
      </c>
      <c r="AE4" s="229" t="s">
        <v>19</v>
      </c>
      <c r="AF4" s="229" t="s">
        <v>8</v>
      </c>
      <c r="AG4" s="229" t="s">
        <v>11</v>
      </c>
      <c r="AH4" s="229" t="s">
        <v>250</v>
      </c>
      <c r="AI4" s="229" t="s">
        <v>32</v>
      </c>
      <c r="AJ4" s="229" t="s">
        <v>110</v>
      </c>
      <c r="AK4" s="229" t="s">
        <v>251</v>
      </c>
      <c r="AL4" s="229" t="s">
        <v>12</v>
      </c>
      <c r="AM4" s="229" t="s">
        <v>18</v>
      </c>
      <c r="AN4" s="229" t="s">
        <v>252</v>
      </c>
      <c r="AO4" s="229" t="s">
        <v>253</v>
      </c>
      <c r="AP4" s="229" t="s">
        <v>36</v>
      </c>
      <c r="AQ4" s="229" t="s">
        <v>254</v>
      </c>
      <c r="AR4" s="229" t="s">
        <v>23</v>
      </c>
      <c r="AS4" s="229" t="s">
        <v>255</v>
      </c>
      <c r="AT4" s="229" t="s">
        <v>24</v>
      </c>
      <c r="AU4" s="229" t="s">
        <v>46</v>
      </c>
      <c r="AV4" s="229" t="s">
        <v>13</v>
      </c>
      <c r="AW4" s="229" t="s">
        <v>256</v>
      </c>
      <c r="AX4" s="229" t="s">
        <v>3</v>
      </c>
      <c r="AY4" s="229" t="s">
        <v>28</v>
      </c>
      <c r="AZ4" s="229" t="s">
        <v>322</v>
      </c>
      <c r="BA4" s="229" t="s">
        <v>330</v>
      </c>
      <c r="BB4" s="229" t="s">
        <v>331</v>
      </c>
      <c r="BC4" s="229" t="s">
        <v>332</v>
      </c>
      <c r="BD4" s="229" t="s">
        <v>333</v>
      </c>
      <c r="BE4" s="229" t="s">
        <v>348</v>
      </c>
      <c r="BF4" s="229"/>
    </row>
    <row r="5" spans="1:58" ht="30" customHeight="1" x14ac:dyDescent="0.25">
      <c r="A5" s="100"/>
      <c r="B5" s="100"/>
      <c r="C5" s="101"/>
      <c r="D5" s="100"/>
      <c r="E5" s="229" t="s">
        <v>294</v>
      </c>
      <c r="F5" s="229" t="s">
        <v>265</v>
      </c>
      <c r="G5" s="229" t="s">
        <v>266</v>
      </c>
      <c r="H5" s="229" t="s">
        <v>267</v>
      </c>
      <c r="I5" s="229" t="s">
        <v>268</v>
      </c>
      <c r="J5" s="229" t="s">
        <v>269</v>
      </c>
      <c r="K5" s="229" t="s">
        <v>270</v>
      </c>
      <c r="L5" s="229" t="s">
        <v>285</v>
      </c>
      <c r="M5" s="229" t="s">
        <v>286</v>
      </c>
      <c r="N5" s="229" t="s">
        <v>315</v>
      </c>
      <c r="O5" s="229" t="s">
        <v>311</v>
      </c>
      <c r="P5" s="229" t="s">
        <v>307</v>
      </c>
      <c r="Q5" s="229" t="s">
        <v>323</v>
      </c>
      <c r="R5" s="229" t="s">
        <v>295</v>
      </c>
      <c r="S5" s="229" t="s">
        <v>296</v>
      </c>
      <c r="T5" s="229" t="s">
        <v>345</v>
      </c>
      <c r="U5" s="229" t="s">
        <v>272</v>
      </c>
      <c r="V5" s="229" t="s">
        <v>314</v>
      </c>
      <c r="W5" s="229" t="s">
        <v>347</v>
      </c>
      <c r="X5" s="229" t="s">
        <v>297</v>
      </c>
      <c r="Y5" s="229" t="s">
        <v>264</v>
      </c>
      <c r="Z5" s="229" t="s">
        <v>284</v>
      </c>
      <c r="AA5" s="229" t="s">
        <v>283</v>
      </c>
      <c r="AB5" s="229" t="s">
        <v>282</v>
      </c>
      <c r="AC5" s="229" t="s">
        <v>312</v>
      </c>
      <c r="AD5" s="229" t="s">
        <v>298</v>
      </c>
      <c r="AE5" s="229" t="s">
        <v>299</v>
      </c>
      <c r="AF5" s="229" t="s">
        <v>346</v>
      </c>
      <c r="AG5" s="229" t="s">
        <v>308</v>
      </c>
      <c r="AH5" s="229" t="s">
        <v>276</v>
      </c>
      <c r="AI5" s="229" t="s">
        <v>275</v>
      </c>
      <c r="AJ5" s="229" t="s">
        <v>305</v>
      </c>
      <c r="AK5" s="229" t="s">
        <v>273</v>
      </c>
      <c r="AL5" s="229" t="s">
        <v>303</v>
      </c>
      <c r="AM5" s="229" t="s">
        <v>288</v>
      </c>
      <c r="AN5" s="229" t="s">
        <v>287</v>
      </c>
      <c r="AO5" s="229" t="s">
        <v>289</v>
      </c>
      <c r="AP5" s="229" t="s">
        <v>290</v>
      </c>
      <c r="AQ5" s="229" t="s">
        <v>291</v>
      </c>
      <c r="AR5" s="229" t="s">
        <v>313</v>
      </c>
      <c r="AS5" s="229" t="s">
        <v>293</v>
      </c>
      <c r="AT5" s="229" t="s">
        <v>292</v>
      </c>
      <c r="AU5" s="229" t="s">
        <v>274</v>
      </c>
      <c r="AV5" s="229" t="s">
        <v>319</v>
      </c>
      <c r="AW5" s="229" t="s">
        <v>301</v>
      </c>
      <c r="AX5" s="229" t="s">
        <v>306</v>
      </c>
      <c r="AY5" s="229" t="s">
        <v>304</v>
      </c>
      <c r="AZ5" s="229" t="s">
        <v>321</v>
      </c>
      <c r="BA5" s="229" t="s">
        <v>334</v>
      </c>
      <c r="BB5" s="229" t="s">
        <v>335</v>
      </c>
      <c r="BC5" s="229" t="s">
        <v>337</v>
      </c>
      <c r="BD5" s="229" t="s">
        <v>336</v>
      </c>
      <c r="BE5" s="229" t="s">
        <v>349</v>
      </c>
      <c r="BF5" s="229"/>
    </row>
    <row r="6" spans="1:58" x14ac:dyDescent="0.25">
      <c r="A6" t="s">
        <v>2</v>
      </c>
      <c r="B6" s="16">
        <v>1</v>
      </c>
      <c r="C6" t="s">
        <v>104</v>
      </c>
      <c r="D6" s="15">
        <v>8.5</v>
      </c>
      <c r="E6" s="97">
        <f>SUMIFS('Points - Player Total'!$AB$8:$AB$59,'Points - Player Total'!$A$8:$A$59,'Points - Teams W2'!$A6,'Teams - Window 2'!E$6:E$57,1)</f>
        <v>0</v>
      </c>
      <c r="F6" s="97">
        <f>SUMIFS('Points - Player Total'!$AB$8:$AB$59,'Points - Player Total'!$A$8:$A$59,'Points - Teams W2'!$A6,'Teams - Window 2'!F$6:F$57,1)</f>
        <v>0</v>
      </c>
      <c r="G6" s="97">
        <f>SUMIFS('Points - Player Total'!$AB$8:$AB$59,'Points - Player Total'!$A$8:$A$59,'Points - Teams W2'!$A6,'Teams - Window 2'!G$6:G$57,1)</f>
        <v>190</v>
      </c>
      <c r="H6" s="97">
        <f>SUMIFS('Points - Player Total'!$AB$8:$AB$59,'Points - Player Total'!$A$8:$A$59,'Points - Teams W2'!$A6,'Teams - Window 2'!H$6:H$57,1)</f>
        <v>0</v>
      </c>
      <c r="I6" s="97">
        <f>SUMIFS('Points - Player Total'!$AB$8:$AB$59,'Points - Player Total'!$A$8:$A$59,'Points - Teams W2'!$A6,'Teams - Window 2'!I$6:I$57,1)</f>
        <v>0</v>
      </c>
      <c r="J6" s="97">
        <f>SUMIFS('Points - Player Total'!$AB$8:$AB$59,'Points - Player Total'!$A$8:$A$59,'Points - Teams W2'!$A6,'Teams - Window 2'!J$6:J$57,1)</f>
        <v>0</v>
      </c>
      <c r="K6" s="97">
        <f>SUMIFS('Points - Player Total'!$AB$8:$AB$59,'Points - Player Total'!$A$8:$A$59,'Points - Teams W2'!$A6,'Teams - Window 2'!K$6:K$57,1)</f>
        <v>0</v>
      </c>
      <c r="L6" s="97">
        <f>SUMIFS('Points - Player Total'!$AB$8:$AB$59,'Points - Player Total'!$A$8:$A$59,'Points - Teams W2'!$A6,'Teams - Window 2'!L$6:L$57,1)</f>
        <v>0</v>
      </c>
      <c r="M6" s="97">
        <f>SUMIFS('Points - Player Total'!$AB$8:$AB$59,'Points - Player Total'!$A$8:$A$59,'Points - Teams W2'!$A6,'Teams - Window 2'!M$6:M$57,1)</f>
        <v>0</v>
      </c>
      <c r="N6" s="97">
        <f>SUMIFS('Points - Player Total'!$AB$8:$AB$59,'Points - Player Total'!$A$8:$A$59,'Points - Teams W2'!$A6,'Teams - Window 2'!N$6:N$57,1)</f>
        <v>190</v>
      </c>
      <c r="O6" s="97">
        <f>SUMIFS('Points - Player Total'!$AB$8:$AB$59,'Points - Player Total'!$A$8:$A$59,'Points - Teams W2'!$A6,'Teams - Window 2'!O$6:O$57,1)</f>
        <v>190</v>
      </c>
      <c r="P6" s="97">
        <f>SUMIFS('Points - Player Total'!$AB$8:$AB$59,'Points - Player Total'!$A$8:$A$59,'Points - Teams W2'!$A6,'Teams - Window 2'!P$6:P$57,1)</f>
        <v>190</v>
      </c>
      <c r="Q6" s="97">
        <f>SUMIFS('Points - Player Total'!$AB$8:$AB$59,'Points - Player Total'!$A$8:$A$59,'Points - Teams W2'!$A6,'Teams - Window 2'!Q$6:Q$57,1)</f>
        <v>0</v>
      </c>
      <c r="R6" s="97">
        <f>SUMIFS('Points - Player Total'!$AB$8:$AB$59,'Points - Player Total'!$A$8:$A$59,'Points - Teams W2'!$A6,'Teams - Window 2'!R$6:R$57,1)</f>
        <v>0</v>
      </c>
      <c r="S6" s="97">
        <f>SUMIFS('Points - Player Total'!$AB$8:$AB$59,'Points - Player Total'!$A$8:$A$59,'Points - Teams W2'!$A6,'Teams - Window 2'!S$6:S$57,1)</f>
        <v>0</v>
      </c>
      <c r="T6" s="97">
        <f>SUMIFS('Points - Player Total'!$AB$8:$AB$59,'Points - Player Total'!$A$8:$A$59,'Points - Teams W2'!$A6,'Teams - Window 2'!T$6:T$57,1)</f>
        <v>190</v>
      </c>
      <c r="U6" s="97">
        <f>SUMIFS('Points - Player Total'!$AB$8:$AB$59,'Points - Player Total'!$A$8:$A$59,'Points - Teams W2'!$A6,'Teams - Window 2'!U$6:U$57,1)</f>
        <v>0</v>
      </c>
      <c r="V6" s="97">
        <f>SUMIFS('Points - Player Total'!$AB$8:$AB$59,'Points - Player Total'!$A$8:$A$59,'Points - Teams W2'!$A6,'Teams - Window 2'!V$6:V$57,1)</f>
        <v>0</v>
      </c>
      <c r="W6" s="97">
        <f>SUMIFS('Points - Player Total'!$AB$8:$AB$59,'Points - Player Total'!$A$8:$A$59,'Points - Teams W2'!$A6,'Teams - Window 2'!W$6:W$57,1)</f>
        <v>0</v>
      </c>
      <c r="X6" s="97">
        <f>SUMIFS('Points - Player Total'!$AB$8:$AB$59,'Points - Player Total'!$A$8:$A$59,'Points - Teams W2'!$A6,'Teams - Window 2'!X$6:X$57,1)</f>
        <v>0</v>
      </c>
      <c r="Y6" s="97">
        <f>SUMIFS('Points - Player Total'!$AB$8:$AB$59,'Points - Player Total'!$A$8:$A$59,'Points - Teams W2'!$A6,'Teams - Window 2'!Y$6:Y$57,1)</f>
        <v>190</v>
      </c>
      <c r="Z6" s="97">
        <f>SUMIFS('Points - Player Total'!$AB$8:$AB$59,'Points - Player Total'!$A$8:$A$59,'Points - Teams W2'!$A6,'Teams - Window 2'!Z$6:Z$57,1)</f>
        <v>0</v>
      </c>
      <c r="AA6" s="97">
        <f>SUMIFS('Points - Player Total'!$AB$8:$AB$59,'Points - Player Total'!$A$8:$A$59,'Points - Teams W2'!$A6,'Teams - Window 2'!AA$6:AA$57,1)</f>
        <v>190</v>
      </c>
      <c r="AB6" s="97">
        <f>SUMIFS('Points - Player Total'!$AB$8:$AB$59,'Points - Player Total'!$A$8:$A$59,'Points - Teams W2'!$A6,'Teams - Window 2'!AB$6:AB$57,1)</f>
        <v>0</v>
      </c>
      <c r="AC6" s="97">
        <f>SUMIFS('Points - Player Total'!$AB$8:$AB$59,'Points - Player Total'!$A$8:$A$59,'Points - Teams W2'!$A6,'Teams - Window 2'!AC$6:AC$57,1)</f>
        <v>190</v>
      </c>
      <c r="AD6" s="97">
        <f>SUMIFS('Points - Player Total'!$AB$8:$AB$59,'Points - Player Total'!$A$8:$A$59,'Points - Teams W2'!$A6,'Teams - Window 2'!AD$6:AD$57,1)</f>
        <v>190</v>
      </c>
      <c r="AE6" s="97">
        <f>SUMIFS('Points - Player Total'!$AB$8:$AB$59,'Points - Player Total'!$A$8:$A$59,'Points - Teams W2'!$A6,'Teams - Window 2'!AE$6:AE$57,1)</f>
        <v>190</v>
      </c>
      <c r="AF6" s="97">
        <f>SUMIFS('Points - Player Total'!$AB$8:$AB$59,'Points - Player Total'!$A$8:$A$59,'Points - Teams W2'!$A6,'Teams - Window 2'!AF$6:AF$57,1)</f>
        <v>190</v>
      </c>
      <c r="AG6" s="97">
        <f>SUMIFS('Points - Player Total'!$AB$8:$AB$59,'Points - Player Total'!$A$8:$A$59,'Points - Teams W2'!$A6,'Teams - Window 2'!AG$6:AG$57,1)</f>
        <v>190</v>
      </c>
      <c r="AH6" s="97">
        <f>SUMIFS('Points - Player Total'!$AB$8:$AB$59,'Points - Player Total'!$A$8:$A$59,'Points - Teams W2'!$A6,'Teams - Window 2'!AH$6:AH$57,1)</f>
        <v>190</v>
      </c>
      <c r="AI6" s="97">
        <f>SUMIFS('Points - Player Total'!$AB$8:$AB$59,'Points - Player Total'!$A$8:$A$59,'Points - Teams W2'!$A6,'Teams - Window 2'!AI$6:AI$57,1)</f>
        <v>0</v>
      </c>
      <c r="AJ6" s="97">
        <f>SUMIFS('Points - Player Total'!$AB$8:$AB$59,'Points - Player Total'!$A$8:$A$59,'Points - Teams W2'!$A6,'Teams - Window 2'!AJ$6:AJ$57,1)</f>
        <v>0</v>
      </c>
      <c r="AK6" s="97">
        <f>SUMIFS('Points - Player Total'!$AB$8:$AB$59,'Points - Player Total'!$A$8:$A$59,'Points - Teams W2'!$A6,'Teams - Window 2'!AK$6:AK$57,1)</f>
        <v>0</v>
      </c>
      <c r="AL6" s="97">
        <f>SUMIFS('Points - Player Total'!$AB$8:$AB$59,'Points - Player Total'!$A$8:$A$59,'Points - Teams W2'!$A6,'Teams - Window 2'!AL$6:AL$57,1)</f>
        <v>0</v>
      </c>
      <c r="AM6" s="97">
        <f>SUMIFS('Points - Player Total'!$AB$8:$AB$59,'Points - Player Total'!$A$8:$A$59,'Points - Teams W2'!$A6,'Teams - Window 2'!AM$6:AM$57,1)</f>
        <v>190</v>
      </c>
      <c r="AN6" s="97">
        <f>SUMIFS('Points - Player Total'!$AB$8:$AB$59,'Points - Player Total'!$A$8:$A$59,'Points - Teams W2'!$A6,'Teams - Window 2'!AN$6:AN$57,1)</f>
        <v>0</v>
      </c>
      <c r="AO6" s="97">
        <f>SUMIFS('Points - Player Total'!$AB$8:$AB$59,'Points - Player Total'!$A$8:$A$59,'Points - Teams W2'!$A6,'Teams - Window 2'!AO$6:AO$57,1)</f>
        <v>190</v>
      </c>
      <c r="AP6" s="97">
        <f>SUMIFS('Points - Player Total'!$AB$8:$AB$59,'Points - Player Total'!$A$8:$A$59,'Points - Teams W2'!$A6,'Teams - Window 2'!AP$6:AP$57,1)</f>
        <v>190</v>
      </c>
      <c r="AQ6" s="97">
        <f>SUMIFS('Points - Player Total'!$AB$8:$AB$59,'Points - Player Total'!$A$8:$A$59,'Points - Teams W2'!$A6,'Teams - Window 2'!AQ$6:AQ$57,1)</f>
        <v>0</v>
      </c>
      <c r="AR6" s="97">
        <f>SUMIFS('Points - Player Total'!$AB$8:$AB$59,'Points - Player Total'!$A$8:$A$59,'Points - Teams W2'!$A6,'Teams - Window 2'!AR$6:AR$57,1)</f>
        <v>0</v>
      </c>
      <c r="AS6" s="97">
        <f>SUMIFS('Points - Player Total'!$AB$8:$AB$59,'Points - Player Total'!$A$8:$A$59,'Points - Teams W2'!$A6,'Teams - Window 2'!AS$6:AS$57,1)</f>
        <v>190</v>
      </c>
      <c r="AT6" s="97">
        <f>SUMIFS('Points - Player Total'!$AB$8:$AB$59,'Points - Player Total'!$A$8:$A$59,'Points - Teams W2'!$A6,'Teams - Window 2'!AT$6:AT$57,1)</f>
        <v>190</v>
      </c>
      <c r="AU6" s="97">
        <f>SUMIFS('Points - Player Total'!$AB$8:$AB$59,'Points - Player Total'!$A$8:$A$59,'Points - Teams W2'!$A6,'Teams - Window 2'!AU$6:AU$57,1)</f>
        <v>190</v>
      </c>
      <c r="AV6" s="97">
        <f>SUMIFS('Points - Player Total'!$AB$8:$AB$59,'Points - Player Total'!$A$8:$A$59,'Points - Teams W2'!$A6,'Teams - Window 2'!AV$6:AV$57,1)</f>
        <v>0</v>
      </c>
      <c r="AW6" s="97">
        <f>SUMIFS('Points - Player Total'!$AB$8:$AB$59,'Points - Player Total'!$A$8:$A$59,'Points - Teams W2'!$A6,'Teams - Window 2'!AW$6:AW$57,1)</f>
        <v>190</v>
      </c>
      <c r="AX6" s="97">
        <f>SUMIFS('Points - Player Total'!$AB$8:$AB$59,'Points - Player Total'!$A$8:$A$59,'Points - Teams W2'!$A6,'Teams - Window 2'!AX$6:AX$57,1)</f>
        <v>0</v>
      </c>
      <c r="AY6" s="97">
        <f>SUMIFS('Points - Player Total'!$AB$8:$AB$59,'Points - Player Total'!$A$8:$A$59,'Points - Teams W2'!$A6,'Teams - Window 2'!AY$6:AY$57,1)</f>
        <v>190</v>
      </c>
      <c r="AZ6" s="97">
        <f>SUMIFS('Points - Player Total'!$AB$8:$AB$59,'Points - Player Total'!$A$8:$A$59,'Points - Teams W2'!$A6,'Teams - Window 2'!AZ$6:AZ$57,1)</f>
        <v>0</v>
      </c>
      <c r="BA6" s="97">
        <f>SUMIFS('Points - Player Total'!$AB$8:$AB$59,'Points - Player Total'!$A$8:$A$59,'Points - Teams W2'!$A6,'Teams - Window 2'!BA$6:BA$57,1)</f>
        <v>0</v>
      </c>
      <c r="BB6" s="97">
        <f>SUMIFS('Points - Player Total'!$AB$8:$AB$59,'Points - Player Total'!$A$8:$A$59,'Points - Teams W2'!$A6,'Teams - Window 2'!BB$6:BB$57,1)</f>
        <v>190</v>
      </c>
      <c r="BC6" s="97">
        <f>SUMIFS('Points - Player Total'!$AB$8:$AB$59,'Points - Player Total'!$A$8:$A$59,'Points - Teams W2'!$A6,'Teams - Window 2'!BC$6:BC$57,1)</f>
        <v>190</v>
      </c>
      <c r="BD6" s="97">
        <f>SUMIFS('Points - Player Total'!$AB$8:$AB$59,'Points - Player Total'!$A$8:$A$59,'Points - Teams W2'!$A6,'Teams - Window 2'!BD$6:BD$57,1)</f>
        <v>0</v>
      </c>
      <c r="BE6" s="97">
        <f>SUMIFS('Points - Player Total'!$AB$8:$AB$59,'Points - Player Total'!$A$8:$A$59,'Points - Teams W2'!$A6,'Teams - Window 2'!BE$6:BE$57,1)</f>
        <v>190</v>
      </c>
      <c r="BF6" s="97"/>
    </row>
    <row r="7" spans="1:58" x14ac:dyDescent="0.25">
      <c r="A7" t="s">
        <v>6</v>
      </c>
      <c r="B7" s="16" t="s">
        <v>78</v>
      </c>
      <c r="C7" t="s">
        <v>104</v>
      </c>
      <c r="D7" s="15">
        <v>7</v>
      </c>
      <c r="E7" s="97">
        <f>SUMIFS('Points - Player Total'!$AB$8:$AB$59,'Points - Player Total'!$A$8:$A$59,'Points - Teams W2'!$A7,'Teams - Window 2'!E$6:E$57,1)</f>
        <v>0</v>
      </c>
      <c r="F7" s="97">
        <f>SUMIFS('Points - Player Total'!$AB$8:$AB$59,'Points - Player Total'!$A$8:$A$59,'Points - Teams W2'!$A7,'Teams - Window 2'!F$6:F$57,1)</f>
        <v>0</v>
      </c>
      <c r="G7" s="97">
        <f>SUMIFS('Points - Player Total'!$AB$8:$AB$59,'Points - Player Total'!$A$8:$A$59,'Points - Teams W2'!$A7,'Teams - Window 2'!G$6:G$57,1)</f>
        <v>0</v>
      </c>
      <c r="H7" s="97">
        <f>SUMIFS('Points - Player Total'!$AB$8:$AB$59,'Points - Player Total'!$A$8:$A$59,'Points - Teams W2'!$A7,'Teams - Window 2'!H$6:H$57,1)</f>
        <v>0</v>
      </c>
      <c r="I7" s="97">
        <f>SUMIFS('Points - Player Total'!$AB$8:$AB$59,'Points - Player Total'!$A$8:$A$59,'Points - Teams W2'!$A7,'Teams - Window 2'!I$6:I$57,1)</f>
        <v>0</v>
      </c>
      <c r="J7" s="97">
        <f>SUMIFS('Points - Player Total'!$AB$8:$AB$59,'Points - Player Total'!$A$8:$A$59,'Points - Teams W2'!$A7,'Teams - Window 2'!J$6:J$57,1)</f>
        <v>0</v>
      </c>
      <c r="K7" s="97">
        <f>SUMIFS('Points - Player Total'!$AB$8:$AB$59,'Points - Player Total'!$A$8:$A$59,'Points - Teams W2'!$A7,'Teams - Window 2'!K$6:K$57,1)</f>
        <v>0</v>
      </c>
      <c r="L7" s="97">
        <f>SUMIFS('Points - Player Total'!$AB$8:$AB$59,'Points - Player Total'!$A$8:$A$59,'Points - Teams W2'!$A7,'Teams - Window 2'!L$6:L$57,1)</f>
        <v>0</v>
      </c>
      <c r="M7" s="97">
        <f>SUMIFS('Points - Player Total'!$AB$8:$AB$59,'Points - Player Total'!$A$8:$A$59,'Points - Teams W2'!$A7,'Teams - Window 2'!M$6:M$57,1)</f>
        <v>0</v>
      </c>
      <c r="N7" s="97">
        <f>SUMIFS('Points - Player Total'!$AB$8:$AB$59,'Points - Player Total'!$A$8:$A$59,'Points - Teams W2'!$A7,'Teams - Window 2'!N$6:N$57,1)</f>
        <v>0</v>
      </c>
      <c r="O7" s="97">
        <f>SUMIFS('Points - Player Total'!$AB$8:$AB$59,'Points - Player Total'!$A$8:$A$59,'Points - Teams W2'!$A7,'Teams - Window 2'!O$6:O$57,1)</f>
        <v>0</v>
      </c>
      <c r="P7" s="97">
        <f>SUMIFS('Points - Player Total'!$AB$8:$AB$59,'Points - Player Total'!$A$8:$A$59,'Points - Teams W2'!$A7,'Teams - Window 2'!P$6:P$57,1)</f>
        <v>0</v>
      </c>
      <c r="Q7" s="97">
        <f>SUMIFS('Points - Player Total'!$AB$8:$AB$59,'Points - Player Total'!$A$8:$A$59,'Points - Teams W2'!$A7,'Teams - Window 2'!Q$6:Q$57,1)</f>
        <v>0</v>
      </c>
      <c r="R7" s="97">
        <f>SUMIFS('Points - Player Total'!$AB$8:$AB$59,'Points - Player Total'!$A$8:$A$59,'Points - Teams W2'!$A7,'Teams - Window 2'!R$6:R$57,1)</f>
        <v>0</v>
      </c>
      <c r="S7" s="97">
        <f>SUMIFS('Points - Player Total'!$AB$8:$AB$59,'Points - Player Total'!$A$8:$A$59,'Points - Teams W2'!$A7,'Teams - Window 2'!S$6:S$57,1)</f>
        <v>0</v>
      </c>
      <c r="T7" s="97">
        <f>SUMIFS('Points - Player Total'!$AB$8:$AB$59,'Points - Player Total'!$A$8:$A$59,'Points - Teams W2'!$A7,'Teams - Window 2'!T$6:T$57,1)</f>
        <v>0</v>
      </c>
      <c r="U7" s="97">
        <f>SUMIFS('Points - Player Total'!$AB$8:$AB$59,'Points - Player Total'!$A$8:$A$59,'Points - Teams W2'!$A7,'Teams - Window 2'!U$6:U$57,1)</f>
        <v>0</v>
      </c>
      <c r="V7" s="97">
        <f>SUMIFS('Points - Player Total'!$AB$8:$AB$59,'Points - Player Total'!$A$8:$A$59,'Points - Teams W2'!$A7,'Teams - Window 2'!V$6:V$57,1)</f>
        <v>354</v>
      </c>
      <c r="W7" s="97">
        <f>SUMIFS('Points - Player Total'!$AB$8:$AB$59,'Points - Player Total'!$A$8:$A$59,'Points - Teams W2'!$A7,'Teams - Window 2'!W$6:W$57,1)</f>
        <v>0</v>
      </c>
      <c r="X7" s="97">
        <f>SUMIFS('Points - Player Total'!$AB$8:$AB$59,'Points - Player Total'!$A$8:$A$59,'Points - Teams W2'!$A7,'Teams - Window 2'!X$6:X$57,1)</f>
        <v>0</v>
      </c>
      <c r="Y7" s="97">
        <f>SUMIFS('Points - Player Total'!$AB$8:$AB$59,'Points - Player Total'!$A$8:$A$59,'Points - Teams W2'!$A7,'Teams - Window 2'!Y$6:Y$57,1)</f>
        <v>0</v>
      </c>
      <c r="Z7" s="97">
        <f>SUMIFS('Points - Player Total'!$AB$8:$AB$59,'Points - Player Total'!$A$8:$A$59,'Points - Teams W2'!$A7,'Teams - Window 2'!Z$6:Z$57,1)</f>
        <v>0</v>
      </c>
      <c r="AA7" s="97">
        <f>SUMIFS('Points - Player Total'!$AB$8:$AB$59,'Points - Player Total'!$A$8:$A$59,'Points - Teams W2'!$A7,'Teams - Window 2'!AA$6:AA$57,1)</f>
        <v>0</v>
      </c>
      <c r="AB7" s="97">
        <f>SUMIFS('Points - Player Total'!$AB$8:$AB$59,'Points - Player Total'!$A$8:$A$59,'Points - Teams W2'!$A7,'Teams - Window 2'!AB$6:AB$57,1)</f>
        <v>0</v>
      </c>
      <c r="AC7" s="97">
        <f>SUMIFS('Points - Player Total'!$AB$8:$AB$59,'Points - Player Total'!$A$8:$A$59,'Points - Teams W2'!$A7,'Teams - Window 2'!AC$6:AC$57,1)</f>
        <v>0</v>
      </c>
      <c r="AD7" s="97">
        <f>SUMIFS('Points - Player Total'!$AB$8:$AB$59,'Points - Player Total'!$A$8:$A$59,'Points - Teams W2'!$A7,'Teams - Window 2'!AD$6:AD$57,1)</f>
        <v>0</v>
      </c>
      <c r="AE7" s="97">
        <f>SUMIFS('Points - Player Total'!$AB$8:$AB$59,'Points - Player Total'!$A$8:$A$59,'Points - Teams W2'!$A7,'Teams - Window 2'!AE$6:AE$57,1)</f>
        <v>0</v>
      </c>
      <c r="AF7" s="97">
        <f>SUMIFS('Points - Player Total'!$AB$8:$AB$59,'Points - Player Total'!$A$8:$A$59,'Points - Teams W2'!$A7,'Teams - Window 2'!AF$6:AF$57,1)</f>
        <v>354</v>
      </c>
      <c r="AG7" s="97">
        <f>SUMIFS('Points - Player Total'!$AB$8:$AB$59,'Points - Player Total'!$A$8:$A$59,'Points - Teams W2'!$A7,'Teams - Window 2'!AG$6:AG$57,1)</f>
        <v>0</v>
      </c>
      <c r="AH7" s="97">
        <f>SUMIFS('Points - Player Total'!$AB$8:$AB$59,'Points - Player Total'!$A$8:$A$59,'Points - Teams W2'!$A7,'Teams - Window 2'!AH$6:AH$57,1)</f>
        <v>0</v>
      </c>
      <c r="AI7" s="97">
        <f>SUMIFS('Points - Player Total'!$AB$8:$AB$59,'Points - Player Total'!$A$8:$A$59,'Points - Teams W2'!$A7,'Teams - Window 2'!AI$6:AI$57,1)</f>
        <v>0</v>
      </c>
      <c r="AJ7" s="97">
        <f>SUMIFS('Points - Player Total'!$AB$8:$AB$59,'Points - Player Total'!$A$8:$A$59,'Points - Teams W2'!$A7,'Teams - Window 2'!AJ$6:AJ$57,1)</f>
        <v>0</v>
      </c>
      <c r="AK7" s="97">
        <f>SUMIFS('Points - Player Total'!$AB$8:$AB$59,'Points - Player Total'!$A$8:$A$59,'Points - Teams W2'!$A7,'Teams - Window 2'!AK$6:AK$57,1)</f>
        <v>354</v>
      </c>
      <c r="AL7" s="97">
        <f>SUMIFS('Points - Player Total'!$AB$8:$AB$59,'Points - Player Total'!$A$8:$A$59,'Points - Teams W2'!$A7,'Teams - Window 2'!AL$6:AL$57,1)</f>
        <v>354</v>
      </c>
      <c r="AM7" s="97">
        <f>SUMIFS('Points - Player Total'!$AB$8:$AB$59,'Points - Player Total'!$A$8:$A$59,'Points - Teams W2'!$A7,'Teams - Window 2'!AM$6:AM$57,1)</f>
        <v>0</v>
      </c>
      <c r="AN7" s="97">
        <f>SUMIFS('Points - Player Total'!$AB$8:$AB$59,'Points - Player Total'!$A$8:$A$59,'Points - Teams W2'!$A7,'Teams - Window 2'!AN$6:AN$57,1)</f>
        <v>0</v>
      </c>
      <c r="AO7" s="97">
        <f>SUMIFS('Points - Player Total'!$AB$8:$AB$59,'Points - Player Total'!$A$8:$A$59,'Points - Teams W2'!$A7,'Teams - Window 2'!AO$6:AO$57,1)</f>
        <v>0</v>
      </c>
      <c r="AP7" s="97">
        <f>SUMIFS('Points - Player Total'!$AB$8:$AB$59,'Points - Player Total'!$A$8:$A$59,'Points - Teams W2'!$A7,'Teams - Window 2'!AP$6:AP$57,1)</f>
        <v>0</v>
      </c>
      <c r="AQ7" s="97">
        <f>SUMIFS('Points - Player Total'!$AB$8:$AB$59,'Points - Player Total'!$A$8:$A$59,'Points - Teams W2'!$A7,'Teams - Window 2'!AQ$6:AQ$57,1)</f>
        <v>0</v>
      </c>
      <c r="AR7" s="97">
        <f>SUMIFS('Points - Player Total'!$AB$8:$AB$59,'Points - Player Total'!$A$8:$A$59,'Points - Teams W2'!$A7,'Teams - Window 2'!AR$6:AR$57,1)</f>
        <v>0</v>
      </c>
      <c r="AS7" s="97">
        <f>SUMIFS('Points - Player Total'!$AB$8:$AB$59,'Points - Player Total'!$A$8:$A$59,'Points - Teams W2'!$A7,'Teams - Window 2'!AS$6:AS$57,1)</f>
        <v>0</v>
      </c>
      <c r="AT7" s="97">
        <f>SUMIFS('Points - Player Total'!$AB$8:$AB$59,'Points - Player Total'!$A$8:$A$59,'Points - Teams W2'!$A7,'Teams - Window 2'!AT$6:AT$57,1)</f>
        <v>0</v>
      </c>
      <c r="AU7" s="97">
        <f>SUMIFS('Points - Player Total'!$AB$8:$AB$59,'Points - Player Total'!$A$8:$A$59,'Points - Teams W2'!$A7,'Teams - Window 2'!AU$6:AU$57,1)</f>
        <v>0</v>
      </c>
      <c r="AV7" s="97">
        <f>SUMIFS('Points - Player Total'!$AB$8:$AB$59,'Points - Player Total'!$A$8:$A$59,'Points - Teams W2'!$A7,'Teams - Window 2'!AV$6:AV$57,1)</f>
        <v>0</v>
      </c>
      <c r="AW7" s="97">
        <f>SUMIFS('Points - Player Total'!$AB$8:$AB$59,'Points - Player Total'!$A$8:$A$59,'Points - Teams W2'!$A7,'Teams - Window 2'!AW$6:AW$57,1)</f>
        <v>0</v>
      </c>
      <c r="AX7" s="97">
        <f>SUMIFS('Points - Player Total'!$AB$8:$AB$59,'Points - Player Total'!$A$8:$A$59,'Points - Teams W2'!$A7,'Teams - Window 2'!AX$6:AX$57,1)</f>
        <v>0</v>
      </c>
      <c r="AY7" s="97">
        <f>SUMIFS('Points - Player Total'!$AB$8:$AB$59,'Points - Player Total'!$A$8:$A$59,'Points - Teams W2'!$A7,'Teams - Window 2'!AY$6:AY$57,1)</f>
        <v>354</v>
      </c>
      <c r="AZ7" s="97">
        <f>SUMIFS('Points - Player Total'!$AB$8:$AB$59,'Points - Player Total'!$A$8:$A$59,'Points - Teams W2'!$A7,'Teams - Window 2'!AZ$6:AZ$57,1)</f>
        <v>0</v>
      </c>
      <c r="BA7" s="97">
        <f>SUMIFS('Points - Player Total'!$AB$8:$AB$59,'Points - Player Total'!$A$8:$A$59,'Points - Teams W2'!$A7,'Teams - Window 2'!BA$6:BA$57,1)</f>
        <v>354</v>
      </c>
      <c r="BB7" s="97">
        <f>SUMIFS('Points - Player Total'!$AB$8:$AB$59,'Points - Player Total'!$A$8:$A$59,'Points - Teams W2'!$A7,'Teams - Window 2'!BB$6:BB$57,1)</f>
        <v>0</v>
      </c>
      <c r="BC7" s="97">
        <f>SUMIFS('Points - Player Total'!$AB$8:$AB$59,'Points - Player Total'!$A$8:$A$59,'Points - Teams W2'!$A7,'Teams - Window 2'!BC$6:BC$57,1)</f>
        <v>0</v>
      </c>
      <c r="BD7" s="97">
        <f>SUMIFS('Points - Player Total'!$AB$8:$AB$59,'Points - Player Total'!$A$8:$A$59,'Points - Teams W2'!$A7,'Teams - Window 2'!BD$6:BD$57,1)</f>
        <v>0</v>
      </c>
      <c r="BE7" s="97">
        <f>SUMIFS('Points - Player Total'!$AB$8:$AB$59,'Points - Player Total'!$A$8:$A$59,'Points - Teams W2'!$A7,'Teams - Window 2'!BE$6:BE$57,1)</f>
        <v>0</v>
      </c>
      <c r="BF7" s="97"/>
    </row>
    <row r="8" spans="1:58" x14ac:dyDescent="0.25">
      <c r="A8" t="s">
        <v>12</v>
      </c>
      <c r="B8" s="16" t="s">
        <v>78</v>
      </c>
      <c r="C8" t="s">
        <v>104</v>
      </c>
      <c r="D8" s="15">
        <v>7</v>
      </c>
      <c r="E8" s="97">
        <f>SUMIFS('Points - Player Total'!$AB$8:$AB$59,'Points - Player Total'!$A$8:$A$59,'Points - Teams W2'!$A8,'Teams - Window 2'!E$6:E$57,1)</f>
        <v>342</v>
      </c>
      <c r="F8" s="97">
        <f>SUMIFS('Points - Player Total'!$AB$8:$AB$59,'Points - Player Total'!$A$8:$A$59,'Points - Teams W2'!$A8,'Teams - Window 2'!F$6:F$57,1)</f>
        <v>342</v>
      </c>
      <c r="G8" s="97">
        <f>SUMIFS('Points - Player Total'!$AB$8:$AB$59,'Points - Player Total'!$A$8:$A$59,'Points - Teams W2'!$A8,'Teams - Window 2'!G$6:G$57,1)</f>
        <v>342</v>
      </c>
      <c r="H8" s="97">
        <f>SUMIFS('Points - Player Total'!$AB$8:$AB$59,'Points - Player Total'!$A$8:$A$59,'Points - Teams W2'!$A8,'Teams - Window 2'!H$6:H$57,1)</f>
        <v>0</v>
      </c>
      <c r="I8" s="97">
        <f>SUMIFS('Points - Player Total'!$AB$8:$AB$59,'Points - Player Total'!$A$8:$A$59,'Points - Teams W2'!$A8,'Teams - Window 2'!I$6:I$57,1)</f>
        <v>342</v>
      </c>
      <c r="J8" s="97">
        <f>SUMIFS('Points - Player Total'!$AB$8:$AB$59,'Points - Player Total'!$A$8:$A$59,'Points - Teams W2'!$A8,'Teams - Window 2'!J$6:J$57,1)</f>
        <v>342</v>
      </c>
      <c r="K8" s="97">
        <f>SUMIFS('Points - Player Total'!$AB$8:$AB$59,'Points - Player Total'!$A$8:$A$59,'Points - Teams W2'!$A8,'Teams - Window 2'!K$6:K$57,1)</f>
        <v>0</v>
      </c>
      <c r="L8" s="97">
        <f>SUMIFS('Points - Player Total'!$AB$8:$AB$59,'Points - Player Total'!$A$8:$A$59,'Points - Teams W2'!$A8,'Teams - Window 2'!L$6:L$57,1)</f>
        <v>342</v>
      </c>
      <c r="M8" s="97">
        <f>SUMIFS('Points - Player Total'!$AB$8:$AB$59,'Points - Player Total'!$A$8:$A$59,'Points - Teams W2'!$A8,'Teams - Window 2'!M$6:M$57,1)</f>
        <v>0</v>
      </c>
      <c r="N8" s="97">
        <f>SUMIFS('Points - Player Total'!$AB$8:$AB$59,'Points - Player Total'!$A$8:$A$59,'Points - Teams W2'!$A8,'Teams - Window 2'!N$6:N$57,1)</f>
        <v>0</v>
      </c>
      <c r="O8" s="97">
        <f>SUMIFS('Points - Player Total'!$AB$8:$AB$59,'Points - Player Total'!$A$8:$A$59,'Points - Teams W2'!$A8,'Teams - Window 2'!O$6:O$57,1)</f>
        <v>342</v>
      </c>
      <c r="P8" s="97">
        <f>SUMIFS('Points - Player Total'!$AB$8:$AB$59,'Points - Player Total'!$A$8:$A$59,'Points - Teams W2'!$A8,'Teams - Window 2'!P$6:P$57,1)</f>
        <v>0</v>
      </c>
      <c r="Q8" s="97">
        <f>SUMIFS('Points - Player Total'!$AB$8:$AB$59,'Points - Player Total'!$A$8:$A$59,'Points - Teams W2'!$A8,'Teams - Window 2'!Q$6:Q$57,1)</f>
        <v>342</v>
      </c>
      <c r="R8" s="97">
        <f>SUMIFS('Points - Player Total'!$AB$8:$AB$59,'Points - Player Total'!$A$8:$A$59,'Points - Teams W2'!$A8,'Teams - Window 2'!R$6:R$57,1)</f>
        <v>0</v>
      </c>
      <c r="S8" s="97">
        <f>SUMIFS('Points - Player Total'!$AB$8:$AB$59,'Points - Player Total'!$A$8:$A$59,'Points - Teams W2'!$A8,'Teams - Window 2'!S$6:S$57,1)</f>
        <v>342</v>
      </c>
      <c r="T8" s="97">
        <f>SUMIFS('Points - Player Total'!$AB$8:$AB$59,'Points - Player Total'!$A$8:$A$59,'Points - Teams W2'!$A8,'Teams - Window 2'!T$6:T$57,1)</f>
        <v>0</v>
      </c>
      <c r="U8" s="97">
        <f>SUMIFS('Points - Player Total'!$AB$8:$AB$59,'Points - Player Total'!$A$8:$A$59,'Points - Teams W2'!$A8,'Teams - Window 2'!U$6:U$57,1)</f>
        <v>0</v>
      </c>
      <c r="V8" s="97">
        <f>SUMIFS('Points - Player Total'!$AB$8:$AB$59,'Points - Player Total'!$A$8:$A$59,'Points - Teams W2'!$A8,'Teams - Window 2'!V$6:V$57,1)</f>
        <v>0</v>
      </c>
      <c r="W8" s="97">
        <f>SUMIFS('Points - Player Total'!$AB$8:$AB$59,'Points - Player Total'!$A$8:$A$59,'Points - Teams W2'!$A8,'Teams - Window 2'!W$6:W$57,1)</f>
        <v>0</v>
      </c>
      <c r="X8" s="97">
        <f>SUMIFS('Points - Player Total'!$AB$8:$AB$59,'Points - Player Total'!$A$8:$A$59,'Points - Teams W2'!$A8,'Teams - Window 2'!X$6:X$57,1)</f>
        <v>0</v>
      </c>
      <c r="Y8" s="97">
        <f>SUMIFS('Points - Player Total'!$AB$8:$AB$59,'Points - Player Total'!$A$8:$A$59,'Points - Teams W2'!$A8,'Teams - Window 2'!Y$6:Y$57,1)</f>
        <v>0</v>
      </c>
      <c r="Z8" s="97">
        <f>SUMIFS('Points - Player Total'!$AB$8:$AB$59,'Points - Player Total'!$A$8:$A$59,'Points - Teams W2'!$A8,'Teams - Window 2'!Z$6:Z$57,1)</f>
        <v>0</v>
      </c>
      <c r="AA8" s="97">
        <f>SUMIFS('Points - Player Total'!$AB$8:$AB$59,'Points - Player Total'!$A$8:$A$59,'Points - Teams W2'!$A8,'Teams - Window 2'!AA$6:AA$57,1)</f>
        <v>0</v>
      </c>
      <c r="AB8" s="97">
        <f>SUMIFS('Points - Player Total'!$AB$8:$AB$59,'Points - Player Total'!$A$8:$A$59,'Points - Teams W2'!$A8,'Teams - Window 2'!AB$6:AB$57,1)</f>
        <v>0</v>
      </c>
      <c r="AC8" s="97">
        <f>SUMIFS('Points - Player Total'!$AB$8:$AB$59,'Points - Player Total'!$A$8:$A$59,'Points - Teams W2'!$A8,'Teams - Window 2'!AC$6:AC$57,1)</f>
        <v>0</v>
      </c>
      <c r="AD8" s="97">
        <f>SUMIFS('Points - Player Total'!$AB$8:$AB$59,'Points - Player Total'!$A$8:$A$59,'Points - Teams W2'!$A8,'Teams - Window 2'!AD$6:AD$57,1)</f>
        <v>0</v>
      </c>
      <c r="AE8" s="97">
        <f>SUMIFS('Points - Player Total'!$AB$8:$AB$59,'Points - Player Total'!$A$8:$A$59,'Points - Teams W2'!$A8,'Teams - Window 2'!AE$6:AE$57,1)</f>
        <v>0</v>
      </c>
      <c r="AF8" s="97">
        <f>SUMIFS('Points - Player Total'!$AB$8:$AB$59,'Points - Player Total'!$A$8:$A$59,'Points - Teams W2'!$A8,'Teams - Window 2'!AF$6:AF$57,1)</f>
        <v>0</v>
      </c>
      <c r="AG8" s="97">
        <f>SUMIFS('Points - Player Total'!$AB$8:$AB$59,'Points - Player Total'!$A$8:$A$59,'Points - Teams W2'!$A8,'Teams - Window 2'!AG$6:AG$57,1)</f>
        <v>0</v>
      </c>
      <c r="AH8" s="97">
        <f>SUMIFS('Points - Player Total'!$AB$8:$AB$59,'Points - Player Total'!$A$8:$A$59,'Points - Teams W2'!$A8,'Teams - Window 2'!AH$6:AH$57,1)</f>
        <v>0</v>
      </c>
      <c r="AI8" s="97">
        <f>SUMIFS('Points - Player Total'!$AB$8:$AB$59,'Points - Player Total'!$A$8:$A$59,'Points - Teams W2'!$A8,'Teams - Window 2'!AI$6:AI$57,1)</f>
        <v>0</v>
      </c>
      <c r="AJ8" s="97">
        <f>SUMIFS('Points - Player Total'!$AB$8:$AB$59,'Points - Player Total'!$A$8:$A$59,'Points - Teams W2'!$A8,'Teams - Window 2'!AJ$6:AJ$57,1)</f>
        <v>0</v>
      </c>
      <c r="AK8" s="97">
        <f>SUMIFS('Points - Player Total'!$AB$8:$AB$59,'Points - Player Total'!$A$8:$A$59,'Points - Teams W2'!$A8,'Teams - Window 2'!AK$6:AK$57,1)</f>
        <v>0</v>
      </c>
      <c r="AL8" s="97">
        <f>SUMIFS('Points - Player Total'!$AB$8:$AB$59,'Points - Player Total'!$A$8:$A$59,'Points - Teams W2'!$A8,'Teams - Window 2'!AL$6:AL$57,1)</f>
        <v>342</v>
      </c>
      <c r="AM8" s="97">
        <f>SUMIFS('Points - Player Total'!$AB$8:$AB$59,'Points - Player Total'!$A$8:$A$59,'Points - Teams W2'!$A8,'Teams - Window 2'!AM$6:AM$57,1)</f>
        <v>0</v>
      </c>
      <c r="AN8" s="97">
        <f>SUMIFS('Points - Player Total'!$AB$8:$AB$59,'Points - Player Total'!$A$8:$A$59,'Points - Teams W2'!$A8,'Teams - Window 2'!AN$6:AN$57,1)</f>
        <v>342</v>
      </c>
      <c r="AO8" s="97">
        <f>SUMIFS('Points - Player Total'!$AB$8:$AB$59,'Points - Player Total'!$A$8:$A$59,'Points - Teams W2'!$A8,'Teams - Window 2'!AO$6:AO$57,1)</f>
        <v>0</v>
      </c>
      <c r="AP8" s="97">
        <f>SUMIFS('Points - Player Total'!$AB$8:$AB$59,'Points - Player Total'!$A$8:$A$59,'Points - Teams W2'!$A8,'Teams - Window 2'!AP$6:AP$57,1)</f>
        <v>0</v>
      </c>
      <c r="AQ8" s="97">
        <f>SUMIFS('Points - Player Total'!$AB$8:$AB$59,'Points - Player Total'!$A$8:$A$59,'Points - Teams W2'!$A8,'Teams - Window 2'!AQ$6:AQ$57,1)</f>
        <v>0</v>
      </c>
      <c r="AR8" s="97">
        <f>SUMIFS('Points - Player Total'!$AB$8:$AB$59,'Points - Player Total'!$A$8:$A$59,'Points - Teams W2'!$A8,'Teams - Window 2'!AR$6:AR$57,1)</f>
        <v>342</v>
      </c>
      <c r="AS8" s="97">
        <f>SUMIFS('Points - Player Total'!$AB$8:$AB$59,'Points - Player Total'!$A$8:$A$59,'Points - Teams W2'!$A8,'Teams - Window 2'!AS$6:AS$57,1)</f>
        <v>0</v>
      </c>
      <c r="AT8" s="97">
        <f>SUMIFS('Points - Player Total'!$AB$8:$AB$59,'Points - Player Total'!$A$8:$A$59,'Points - Teams W2'!$A8,'Teams - Window 2'!AT$6:AT$57,1)</f>
        <v>0</v>
      </c>
      <c r="AU8" s="97">
        <f>SUMIFS('Points - Player Total'!$AB$8:$AB$59,'Points - Player Total'!$A$8:$A$59,'Points - Teams W2'!$A8,'Teams - Window 2'!AU$6:AU$57,1)</f>
        <v>0</v>
      </c>
      <c r="AV8" s="97">
        <f>SUMIFS('Points - Player Total'!$AB$8:$AB$59,'Points - Player Total'!$A$8:$A$59,'Points - Teams W2'!$A8,'Teams - Window 2'!AV$6:AV$57,1)</f>
        <v>0</v>
      </c>
      <c r="AW8" s="97">
        <f>SUMIFS('Points - Player Total'!$AB$8:$AB$59,'Points - Player Total'!$A$8:$A$59,'Points - Teams W2'!$A8,'Teams - Window 2'!AW$6:AW$57,1)</f>
        <v>0</v>
      </c>
      <c r="AX8" s="97">
        <f>SUMIFS('Points - Player Total'!$AB$8:$AB$59,'Points - Player Total'!$A$8:$A$59,'Points - Teams W2'!$A8,'Teams - Window 2'!AX$6:AX$57,1)</f>
        <v>0</v>
      </c>
      <c r="AY8" s="97">
        <f>SUMIFS('Points - Player Total'!$AB$8:$AB$59,'Points - Player Total'!$A$8:$A$59,'Points - Teams W2'!$A8,'Teams - Window 2'!AY$6:AY$57,1)</f>
        <v>0</v>
      </c>
      <c r="AZ8" s="97">
        <f>SUMIFS('Points - Player Total'!$AB$8:$AB$59,'Points - Player Total'!$A$8:$A$59,'Points - Teams W2'!$A8,'Teams - Window 2'!AZ$6:AZ$57,1)</f>
        <v>342</v>
      </c>
      <c r="BA8" s="97">
        <f>SUMIFS('Points - Player Total'!$AB$8:$AB$59,'Points - Player Total'!$A$8:$A$59,'Points - Teams W2'!$A8,'Teams - Window 2'!BA$6:BA$57,1)</f>
        <v>0</v>
      </c>
      <c r="BB8" s="97">
        <f>SUMIFS('Points - Player Total'!$AB$8:$AB$59,'Points - Player Total'!$A$8:$A$59,'Points - Teams W2'!$A8,'Teams - Window 2'!BB$6:BB$57,1)</f>
        <v>0</v>
      </c>
      <c r="BC8" s="97">
        <f>SUMIFS('Points - Player Total'!$AB$8:$AB$59,'Points - Player Total'!$A$8:$A$59,'Points - Teams W2'!$A8,'Teams - Window 2'!BC$6:BC$57,1)</f>
        <v>0</v>
      </c>
      <c r="BD8" s="97">
        <f>SUMIFS('Points - Player Total'!$AB$8:$AB$59,'Points - Player Total'!$A$8:$A$59,'Points - Teams W2'!$A8,'Teams - Window 2'!BD$6:BD$57,1)</f>
        <v>0</v>
      </c>
      <c r="BE8" s="97">
        <f>SUMIFS('Points - Player Total'!$AB$8:$AB$59,'Points - Player Total'!$A$8:$A$59,'Points - Teams W2'!$A8,'Teams - Window 2'!BE$6:BE$57,1)</f>
        <v>0</v>
      </c>
      <c r="BF8" s="97"/>
    </row>
    <row r="9" spans="1:58" x14ac:dyDescent="0.25">
      <c r="A9" t="s">
        <v>82</v>
      </c>
      <c r="B9" s="16" t="s">
        <v>79</v>
      </c>
      <c r="C9" t="s">
        <v>104</v>
      </c>
      <c r="D9" s="15">
        <v>6.5</v>
      </c>
      <c r="E9" s="97">
        <f>SUMIFS('Points - Player Total'!$AB$8:$AB$59,'Points - Player Total'!$A$8:$A$59,'Points - Teams W2'!$A9,'Teams - Window 2'!E$6:E$57,1)</f>
        <v>0</v>
      </c>
      <c r="F9" s="97">
        <f>SUMIFS('Points - Player Total'!$AB$8:$AB$59,'Points - Player Total'!$A$8:$A$59,'Points - Teams W2'!$A9,'Teams - Window 2'!F$6:F$57,1)</f>
        <v>0</v>
      </c>
      <c r="G9" s="97">
        <f>SUMIFS('Points - Player Total'!$AB$8:$AB$59,'Points - Player Total'!$A$8:$A$59,'Points - Teams W2'!$A9,'Teams - Window 2'!G$6:G$57,1)</f>
        <v>0</v>
      </c>
      <c r="H9" s="97">
        <f>SUMIFS('Points - Player Total'!$AB$8:$AB$59,'Points - Player Total'!$A$8:$A$59,'Points - Teams W2'!$A9,'Teams - Window 2'!H$6:H$57,1)</f>
        <v>0</v>
      </c>
      <c r="I9" s="97">
        <f>SUMIFS('Points - Player Total'!$AB$8:$AB$59,'Points - Player Total'!$A$8:$A$59,'Points - Teams W2'!$A9,'Teams - Window 2'!I$6:I$57,1)</f>
        <v>0</v>
      </c>
      <c r="J9" s="97">
        <f>SUMIFS('Points - Player Total'!$AB$8:$AB$59,'Points - Player Total'!$A$8:$A$59,'Points - Teams W2'!$A9,'Teams - Window 2'!J$6:J$57,1)</f>
        <v>204</v>
      </c>
      <c r="K9" s="97">
        <f>SUMIFS('Points - Player Total'!$AB$8:$AB$59,'Points - Player Total'!$A$8:$A$59,'Points - Teams W2'!$A9,'Teams - Window 2'!K$6:K$57,1)</f>
        <v>0</v>
      </c>
      <c r="L9" s="97">
        <f>SUMIFS('Points - Player Total'!$AB$8:$AB$59,'Points - Player Total'!$A$8:$A$59,'Points - Teams W2'!$A9,'Teams - Window 2'!L$6:L$57,1)</f>
        <v>0</v>
      </c>
      <c r="M9" s="97">
        <f>SUMIFS('Points - Player Total'!$AB$8:$AB$59,'Points - Player Total'!$A$8:$A$59,'Points - Teams W2'!$A9,'Teams - Window 2'!M$6:M$57,1)</f>
        <v>0</v>
      </c>
      <c r="N9" s="97">
        <f>SUMIFS('Points - Player Total'!$AB$8:$AB$59,'Points - Player Total'!$A$8:$A$59,'Points - Teams W2'!$A9,'Teams - Window 2'!N$6:N$57,1)</f>
        <v>0</v>
      </c>
      <c r="O9" s="97">
        <f>SUMIFS('Points - Player Total'!$AB$8:$AB$59,'Points - Player Total'!$A$8:$A$59,'Points - Teams W2'!$A9,'Teams - Window 2'!O$6:O$57,1)</f>
        <v>204</v>
      </c>
      <c r="P9" s="97">
        <f>SUMIFS('Points - Player Total'!$AB$8:$AB$59,'Points - Player Total'!$A$8:$A$59,'Points - Teams W2'!$A9,'Teams - Window 2'!P$6:P$57,1)</f>
        <v>204</v>
      </c>
      <c r="Q9" s="97">
        <f>SUMIFS('Points - Player Total'!$AB$8:$AB$59,'Points - Player Total'!$A$8:$A$59,'Points - Teams W2'!$A9,'Teams - Window 2'!Q$6:Q$57,1)</f>
        <v>0</v>
      </c>
      <c r="R9" s="97">
        <f>SUMIFS('Points - Player Total'!$AB$8:$AB$59,'Points - Player Total'!$A$8:$A$59,'Points - Teams W2'!$A9,'Teams - Window 2'!R$6:R$57,1)</f>
        <v>0</v>
      </c>
      <c r="S9" s="97">
        <f>SUMIFS('Points - Player Total'!$AB$8:$AB$59,'Points - Player Total'!$A$8:$A$59,'Points - Teams W2'!$A9,'Teams - Window 2'!S$6:S$57,1)</f>
        <v>0</v>
      </c>
      <c r="T9" s="97">
        <f>SUMIFS('Points - Player Total'!$AB$8:$AB$59,'Points - Player Total'!$A$8:$A$59,'Points - Teams W2'!$A9,'Teams - Window 2'!T$6:T$57,1)</f>
        <v>0</v>
      </c>
      <c r="U9" s="97">
        <f>SUMIFS('Points - Player Total'!$AB$8:$AB$59,'Points - Player Total'!$A$8:$A$59,'Points - Teams W2'!$A9,'Teams - Window 2'!U$6:U$57,1)</f>
        <v>0</v>
      </c>
      <c r="V9" s="97">
        <f>SUMIFS('Points - Player Total'!$AB$8:$AB$59,'Points - Player Total'!$A$8:$A$59,'Points - Teams W2'!$A9,'Teams - Window 2'!V$6:V$57,1)</f>
        <v>0</v>
      </c>
      <c r="W9" s="97">
        <f>SUMIFS('Points - Player Total'!$AB$8:$AB$59,'Points - Player Total'!$A$8:$A$59,'Points - Teams W2'!$A9,'Teams - Window 2'!W$6:W$57,1)</f>
        <v>204</v>
      </c>
      <c r="X9" s="97">
        <f>SUMIFS('Points - Player Total'!$AB$8:$AB$59,'Points - Player Total'!$A$8:$A$59,'Points - Teams W2'!$A9,'Teams - Window 2'!X$6:X$57,1)</f>
        <v>0</v>
      </c>
      <c r="Y9" s="97">
        <f>SUMIFS('Points - Player Total'!$AB$8:$AB$59,'Points - Player Total'!$A$8:$A$59,'Points - Teams W2'!$A9,'Teams - Window 2'!Y$6:Y$57,1)</f>
        <v>0</v>
      </c>
      <c r="Z9" s="97">
        <f>SUMIFS('Points - Player Total'!$AB$8:$AB$59,'Points - Player Total'!$A$8:$A$59,'Points - Teams W2'!$A9,'Teams - Window 2'!Z$6:Z$57,1)</f>
        <v>0</v>
      </c>
      <c r="AA9" s="97">
        <f>SUMIFS('Points - Player Total'!$AB$8:$AB$59,'Points - Player Total'!$A$8:$A$59,'Points - Teams W2'!$A9,'Teams - Window 2'!AA$6:AA$57,1)</f>
        <v>0</v>
      </c>
      <c r="AB9" s="97">
        <f>SUMIFS('Points - Player Total'!$AB$8:$AB$59,'Points - Player Total'!$A$8:$A$59,'Points - Teams W2'!$A9,'Teams - Window 2'!AB$6:AB$57,1)</f>
        <v>0</v>
      </c>
      <c r="AC9" s="97">
        <f>SUMIFS('Points - Player Total'!$AB$8:$AB$59,'Points - Player Total'!$A$8:$A$59,'Points - Teams W2'!$A9,'Teams - Window 2'!AC$6:AC$57,1)</f>
        <v>0</v>
      </c>
      <c r="AD9" s="97">
        <f>SUMIFS('Points - Player Total'!$AB$8:$AB$59,'Points - Player Total'!$A$8:$A$59,'Points - Teams W2'!$A9,'Teams - Window 2'!AD$6:AD$57,1)</f>
        <v>0</v>
      </c>
      <c r="AE9" s="97">
        <f>SUMIFS('Points - Player Total'!$AB$8:$AB$59,'Points - Player Total'!$A$8:$A$59,'Points - Teams W2'!$A9,'Teams - Window 2'!AE$6:AE$57,1)</f>
        <v>0</v>
      </c>
      <c r="AF9" s="97">
        <f>SUMIFS('Points - Player Total'!$AB$8:$AB$59,'Points - Player Total'!$A$8:$A$59,'Points - Teams W2'!$A9,'Teams - Window 2'!AF$6:AF$57,1)</f>
        <v>0</v>
      </c>
      <c r="AG9" s="97">
        <f>SUMIFS('Points - Player Total'!$AB$8:$AB$59,'Points - Player Total'!$A$8:$A$59,'Points - Teams W2'!$A9,'Teams - Window 2'!AG$6:AG$57,1)</f>
        <v>0</v>
      </c>
      <c r="AH9" s="97">
        <f>SUMIFS('Points - Player Total'!$AB$8:$AB$59,'Points - Player Total'!$A$8:$A$59,'Points - Teams W2'!$A9,'Teams - Window 2'!AH$6:AH$57,1)</f>
        <v>0</v>
      </c>
      <c r="AI9" s="97">
        <f>SUMIFS('Points - Player Total'!$AB$8:$AB$59,'Points - Player Total'!$A$8:$A$59,'Points - Teams W2'!$A9,'Teams - Window 2'!AI$6:AI$57,1)</f>
        <v>0</v>
      </c>
      <c r="AJ9" s="97">
        <f>SUMIFS('Points - Player Total'!$AB$8:$AB$59,'Points - Player Total'!$A$8:$A$59,'Points - Teams W2'!$A9,'Teams - Window 2'!AJ$6:AJ$57,1)</f>
        <v>204</v>
      </c>
      <c r="AK9" s="97">
        <f>SUMIFS('Points - Player Total'!$AB$8:$AB$59,'Points - Player Total'!$A$8:$A$59,'Points - Teams W2'!$A9,'Teams - Window 2'!AK$6:AK$57,1)</f>
        <v>204</v>
      </c>
      <c r="AL9" s="97">
        <f>SUMIFS('Points - Player Total'!$AB$8:$AB$59,'Points - Player Total'!$A$8:$A$59,'Points - Teams W2'!$A9,'Teams - Window 2'!AL$6:AL$57,1)</f>
        <v>0</v>
      </c>
      <c r="AM9" s="97">
        <f>SUMIFS('Points - Player Total'!$AB$8:$AB$59,'Points - Player Total'!$A$8:$A$59,'Points - Teams W2'!$A9,'Teams - Window 2'!AM$6:AM$57,1)</f>
        <v>0</v>
      </c>
      <c r="AN9" s="97">
        <f>SUMIFS('Points - Player Total'!$AB$8:$AB$59,'Points - Player Total'!$A$8:$A$59,'Points - Teams W2'!$A9,'Teams - Window 2'!AN$6:AN$57,1)</f>
        <v>0</v>
      </c>
      <c r="AO9" s="97">
        <f>SUMIFS('Points - Player Total'!$AB$8:$AB$59,'Points - Player Total'!$A$8:$A$59,'Points - Teams W2'!$A9,'Teams - Window 2'!AO$6:AO$57,1)</f>
        <v>204</v>
      </c>
      <c r="AP9" s="97">
        <f>SUMIFS('Points - Player Total'!$AB$8:$AB$59,'Points - Player Total'!$A$8:$A$59,'Points - Teams W2'!$A9,'Teams - Window 2'!AP$6:AP$57,1)</f>
        <v>0</v>
      </c>
      <c r="AQ9" s="97">
        <f>SUMIFS('Points - Player Total'!$AB$8:$AB$59,'Points - Player Total'!$A$8:$A$59,'Points - Teams W2'!$A9,'Teams - Window 2'!AQ$6:AQ$57,1)</f>
        <v>204</v>
      </c>
      <c r="AR9" s="97">
        <f>SUMIFS('Points - Player Total'!$AB$8:$AB$59,'Points - Player Total'!$A$8:$A$59,'Points - Teams W2'!$A9,'Teams - Window 2'!AR$6:AR$57,1)</f>
        <v>0</v>
      </c>
      <c r="AS9" s="97">
        <f>SUMIFS('Points - Player Total'!$AB$8:$AB$59,'Points - Player Total'!$A$8:$A$59,'Points - Teams W2'!$A9,'Teams - Window 2'!AS$6:AS$57,1)</f>
        <v>204</v>
      </c>
      <c r="AT9" s="97">
        <f>SUMIFS('Points - Player Total'!$AB$8:$AB$59,'Points - Player Total'!$A$8:$A$59,'Points - Teams W2'!$A9,'Teams - Window 2'!AT$6:AT$57,1)</f>
        <v>0</v>
      </c>
      <c r="AU9" s="97">
        <f>SUMIFS('Points - Player Total'!$AB$8:$AB$59,'Points - Player Total'!$A$8:$A$59,'Points - Teams W2'!$A9,'Teams - Window 2'!AU$6:AU$57,1)</f>
        <v>0</v>
      </c>
      <c r="AV9" s="97">
        <f>SUMIFS('Points - Player Total'!$AB$8:$AB$59,'Points - Player Total'!$A$8:$A$59,'Points - Teams W2'!$A9,'Teams - Window 2'!AV$6:AV$57,1)</f>
        <v>0</v>
      </c>
      <c r="AW9" s="97">
        <f>SUMIFS('Points - Player Total'!$AB$8:$AB$59,'Points - Player Total'!$A$8:$A$59,'Points - Teams W2'!$A9,'Teams - Window 2'!AW$6:AW$57,1)</f>
        <v>204</v>
      </c>
      <c r="AX9" s="97">
        <f>SUMIFS('Points - Player Total'!$AB$8:$AB$59,'Points - Player Total'!$A$8:$A$59,'Points - Teams W2'!$A9,'Teams - Window 2'!AX$6:AX$57,1)</f>
        <v>204</v>
      </c>
      <c r="AY9" s="97">
        <f>SUMIFS('Points - Player Total'!$AB$8:$AB$59,'Points - Player Total'!$A$8:$A$59,'Points - Teams W2'!$A9,'Teams - Window 2'!AY$6:AY$57,1)</f>
        <v>0</v>
      </c>
      <c r="AZ9" s="97">
        <f>SUMIFS('Points - Player Total'!$AB$8:$AB$59,'Points - Player Total'!$A$8:$A$59,'Points - Teams W2'!$A9,'Teams - Window 2'!AZ$6:AZ$57,1)</f>
        <v>0</v>
      </c>
      <c r="BA9" s="97">
        <f>SUMIFS('Points - Player Total'!$AB$8:$AB$59,'Points - Player Total'!$A$8:$A$59,'Points - Teams W2'!$A9,'Teams - Window 2'!BA$6:BA$57,1)</f>
        <v>0</v>
      </c>
      <c r="BB9" s="97">
        <f>SUMIFS('Points - Player Total'!$AB$8:$AB$59,'Points - Player Total'!$A$8:$A$59,'Points - Teams W2'!$A9,'Teams - Window 2'!BB$6:BB$57,1)</f>
        <v>0</v>
      </c>
      <c r="BC9" s="97">
        <f>SUMIFS('Points - Player Total'!$AB$8:$AB$59,'Points - Player Total'!$A$8:$A$59,'Points - Teams W2'!$A9,'Teams - Window 2'!BC$6:BC$57,1)</f>
        <v>204</v>
      </c>
      <c r="BD9" s="97">
        <f>SUMIFS('Points - Player Total'!$AB$8:$AB$59,'Points - Player Total'!$A$8:$A$59,'Points - Teams W2'!$A9,'Teams - Window 2'!BD$6:BD$57,1)</f>
        <v>0</v>
      </c>
      <c r="BE9" s="97">
        <f>SUMIFS('Points - Player Total'!$AB$8:$AB$59,'Points - Player Total'!$A$8:$A$59,'Points - Teams W2'!$A9,'Teams - Window 2'!BE$6:BE$57,1)</f>
        <v>0</v>
      </c>
      <c r="BF9" s="97"/>
    </row>
    <row r="10" spans="1:58" x14ac:dyDescent="0.25">
      <c r="A10" t="s">
        <v>0</v>
      </c>
      <c r="B10" s="16" t="s">
        <v>78</v>
      </c>
      <c r="C10" t="s">
        <v>104</v>
      </c>
      <c r="D10" s="15">
        <v>5.5</v>
      </c>
      <c r="E10" s="97">
        <f>SUMIFS('Points - Player Total'!$AB$8:$AB$59,'Points - Player Total'!$A$8:$A$59,'Points - Teams W2'!$A10,'Teams - Window 2'!E$6:E$57,1)</f>
        <v>0</v>
      </c>
      <c r="F10" s="97">
        <f>SUMIFS('Points - Player Total'!$AB$8:$AB$59,'Points - Player Total'!$A$8:$A$59,'Points - Teams W2'!$A10,'Teams - Window 2'!F$6:F$57,1)</f>
        <v>0</v>
      </c>
      <c r="G10" s="97">
        <f>SUMIFS('Points - Player Total'!$AB$8:$AB$59,'Points - Player Total'!$A$8:$A$59,'Points - Teams W2'!$A10,'Teams - Window 2'!G$6:G$57,1)</f>
        <v>0</v>
      </c>
      <c r="H10" s="97">
        <f>SUMIFS('Points - Player Total'!$AB$8:$AB$59,'Points - Player Total'!$A$8:$A$59,'Points - Teams W2'!$A10,'Teams - Window 2'!H$6:H$57,1)</f>
        <v>0</v>
      </c>
      <c r="I10" s="97">
        <f>SUMIFS('Points - Player Total'!$AB$8:$AB$59,'Points - Player Total'!$A$8:$A$59,'Points - Teams W2'!$A10,'Teams - Window 2'!I$6:I$57,1)</f>
        <v>0</v>
      </c>
      <c r="J10" s="97">
        <f>SUMIFS('Points - Player Total'!$AB$8:$AB$59,'Points - Player Total'!$A$8:$A$59,'Points - Teams W2'!$A10,'Teams - Window 2'!J$6:J$57,1)</f>
        <v>0</v>
      </c>
      <c r="K10" s="97">
        <f>SUMIFS('Points - Player Total'!$AB$8:$AB$59,'Points - Player Total'!$A$8:$A$59,'Points - Teams W2'!$A10,'Teams - Window 2'!K$6:K$57,1)</f>
        <v>0</v>
      </c>
      <c r="L10" s="97">
        <f>SUMIFS('Points - Player Total'!$AB$8:$AB$59,'Points - Player Total'!$A$8:$A$59,'Points - Teams W2'!$A10,'Teams - Window 2'!L$6:L$57,1)</f>
        <v>0</v>
      </c>
      <c r="M10" s="97">
        <f>SUMIFS('Points - Player Total'!$AB$8:$AB$59,'Points - Player Total'!$A$8:$A$59,'Points - Teams W2'!$A10,'Teams - Window 2'!M$6:M$57,1)</f>
        <v>0</v>
      </c>
      <c r="N10" s="97">
        <f>SUMIFS('Points - Player Total'!$AB$8:$AB$59,'Points - Player Total'!$A$8:$A$59,'Points - Teams W2'!$A10,'Teams - Window 2'!N$6:N$57,1)</f>
        <v>0</v>
      </c>
      <c r="O10" s="97">
        <f>SUMIFS('Points - Player Total'!$AB$8:$AB$59,'Points - Player Total'!$A$8:$A$59,'Points - Teams W2'!$A10,'Teams - Window 2'!O$6:O$57,1)</f>
        <v>0</v>
      </c>
      <c r="P10" s="97">
        <f>SUMIFS('Points - Player Total'!$AB$8:$AB$59,'Points - Player Total'!$A$8:$A$59,'Points - Teams W2'!$A10,'Teams - Window 2'!P$6:P$57,1)</f>
        <v>0</v>
      </c>
      <c r="Q10" s="97">
        <f>SUMIFS('Points - Player Total'!$AB$8:$AB$59,'Points - Player Total'!$A$8:$A$59,'Points - Teams W2'!$A10,'Teams - Window 2'!Q$6:Q$57,1)</f>
        <v>0</v>
      </c>
      <c r="R10" s="97">
        <f>SUMIFS('Points - Player Total'!$AB$8:$AB$59,'Points - Player Total'!$A$8:$A$59,'Points - Teams W2'!$A10,'Teams - Window 2'!R$6:R$57,1)</f>
        <v>0</v>
      </c>
      <c r="S10" s="97">
        <f>SUMIFS('Points - Player Total'!$AB$8:$AB$59,'Points - Player Total'!$A$8:$A$59,'Points - Teams W2'!$A10,'Teams - Window 2'!S$6:S$57,1)</f>
        <v>0</v>
      </c>
      <c r="T10" s="97">
        <f>SUMIFS('Points - Player Total'!$AB$8:$AB$59,'Points - Player Total'!$A$8:$A$59,'Points - Teams W2'!$A10,'Teams - Window 2'!T$6:T$57,1)</f>
        <v>0</v>
      </c>
      <c r="U10" s="97">
        <f>SUMIFS('Points - Player Total'!$AB$8:$AB$59,'Points - Player Total'!$A$8:$A$59,'Points - Teams W2'!$A10,'Teams - Window 2'!U$6:U$57,1)</f>
        <v>237</v>
      </c>
      <c r="V10" s="97">
        <f>SUMIFS('Points - Player Total'!$AB$8:$AB$59,'Points - Player Total'!$A$8:$A$59,'Points - Teams W2'!$A10,'Teams - Window 2'!V$6:V$57,1)</f>
        <v>0</v>
      </c>
      <c r="W10" s="97">
        <f>SUMIFS('Points - Player Total'!$AB$8:$AB$59,'Points - Player Total'!$A$8:$A$59,'Points - Teams W2'!$A10,'Teams - Window 2'!W$6:W$57,1)</f>
        <v>0</v>
      </c>
      <c r="X10" s="97">
        <f>SUMIFS('Points - Player Total'!$AB$8:$AB$59,'Points - Player Total'!$A$8:$A$59,'Points - Teams W2'!$A10,'Teams - Window 2'!X$6:X$57,1)</f>
        <v>0</v>
      </c>
      <c r="Y10" s="97">
        <f>SUMIFS('Points - Player Total'!$AB$8:$AB$59,'Points - Player Total'!$A$8:$A$59,'Points - Teams W2'!$A10,'Teams - Window 2'!Y$6:Y$57,1)</f>
        <v>0</v>
      </c>
      <c r="Z10" s="97">
        <f>SUMIFS('Points - Player Total'!$AB$8:$AB$59,'Points - Player Total'!$A$8:$A$59,'Points - Teams W2'!$A10,'Teams - Window 2'!Z$6:Z$57,1)</f>
        <v>237</v>
      </c>
      <c r="AA10" s="97">
        <f>SUMIFS('Points - Player Total'!$AB$8:$AB$59,'Points - Player Total'!$A$8:$A$59,'Points - Teams W2'!$A10,'Teams - Window 2'!AA$6:AA$57,1)</f>
        <v>0</v>
      </c>
      <c r="AB10" s="97">
        <f>SUMIFS('Points - Player Total'!$AB$8:$AB$59,'Points - Player Total'!$A$8:$A$59,'Points - Teams W2'!$A10,'Teams - Window 2'!AB$6:AB$57,1)</f>
        <v>237</v>
      </c>
      <c r="AC10" s="97">
        <f>SUMIFS('Points - Player Total'!$AB$8:$AB$59,'Points - Player Total'!$A$8:$A$59,'Points - Teams W2'!$A10,'Teams - Window 2'!AC$6:AC$57,1)</f>
        <v>0</v>
      </c>
      <c r="AD10" s="97">
        <f>SUMIFS('Points - Player Total'!$AB$8:$AB$59,'Points - Player Total'!$A$8:$A$59,'Points - Teams W2'!$A10,'Teams - Window 2'!AD$6:AD$57,1)</f>
        <v>0</v>
      </c>
      <c r="AE10" s="97">
        <f>SUMIFS('Points - Player Total'!$AB$8:$AB$59,'Points - Player Total'!$A$8:$A$59,'Points - Teams W2'!$A10,'Teams - Window 2'!AE$6:AE$57,1)</f>
        <v>0</v>
      </c>
      <c r="AF10" s="97">
        <f>SUMIFS('Points - Player Total'!$AB$8:$AB$59,'Points - Player Total'!$A$8:$A$59,'Points - Teams W2'!$A10,'Teams - Window 2'!AF$6:AF$57,1)</f>
        <v>0</v>
      </c>
      <c r="AG10" s="97">
        <f>SUMIFS('Points - Player Total'!$AB$8:$AB$59,'Points - Player Total'!$A$8:$A$59,'Points - Teams W2'!$A10,'Teams - Window 2'!AG$6:AG$57,1)</f>
        <v>0</v>
      </c>
      <c r="AH10" s="97">
        <f>SUMIFS('Points - Player Total'!$AB$8:$AB$59,'Points - Player Total'!$A$8:$A$59,'Points - Teams W2'!$A10,'Teams - Window 2'!AH$6:AH$57,1)</f>
        <v>237</v>
      </c>
      <c r="AI10" s="97">
        <f>SUMIFS('Points - Player Total'!$AB$8:$AB$59,'Points - Player Total'!$A$8:$A$59,'Points - Teams W2'!$A10,'Teams - Window 2'!AI$6:AI$57,1)</f>
        <v>237</v>
      </c>
      <c r="AJ10" s="97">
        <f>SUMIFS('Points - Player Total'!$AB$8:$AB$59,'Points - Player Total'!$A$8:$A$59,'Points - Teams W2'!$A10,'Teams - Window 2'!AJ$6:AJ$57,1)</f>
        <v>0</v>
      </c>
      <c r="AK10" s="97">
        <f>SUMIFS('Points - Player Total'!$AB$8:$AB$59,'Points - Player Total'!$A$8:$A$59,'Points - Teams W2'!$A10,'Teams - Window 2'!AK$6:AK$57,1)</f>
        <v>0</v>
      </c>
      <c r="AL10" s="97">
        <f>SUMIFS('Points - Player Total'!$AB$8:$AB$59,'Points - Player Total'!$A$8:$A$59,'Points - Teams W2'!$A10,'Teams - Window 2'!AL$6:AL$57,1)</f>
        <v>0</v>
      </c>
      <c r="AM10" s="97">
        <f>SUMIFS('Points - Player Total'!$AB$8:$AB$59,'Points - Player Total'!$A$8:$A$59,'Points - Teams W2'!$A10,'Teams - Window 2'!AM$6:AM$57,1)</f>
        <v>0</v>
      </c>
      <c r="AN10" s="97">
        <f>SUMIFS('Points - Player Total'!$AB$8:$AB$59,'Points - Player Total'!$A$8:$A$59,'Points - Teams W2'!$A10,'Teams - Window 2'!AN$6:AN$57,1)</f>
        <v>0</v>
      </c>
      <c r="AO10" s="97">
        <f>SUMIFS('Points - Player Total'!$AB$8:$AB$59,'Points - Player Total'!$A$8:$A$59,'Points - Teams W2'!$A10,'Teams - Window 2'!AO$6:AO$57,1)</f>
        <v>237</v>
      </c>
      <c r="AP10" s="97">
        <f>SUMIFS('Points - Player Total'!$AB$8:$AB$59,'Points - Player Total'!$A$8:$A$59,'Points - Teams W2'!$A10,'Teams - Window 2'!AP$6:AP$57,1)</f>
        <v>0</v>
      </c>
      <c r="AQ10" s="97">
        <f>SUMIFS('Points - Player Total'!$AB$8:$AB$59,'Points - Player Total'!$A$8:$A$59,'Points - Teams W2'!$A10,'Teams - Window 2'!AQ$6:AQ$57,1)</f>
        <v>237</v>
      </c>
      <c r="AR10" s="97">
        <f>SUMIFS('Points - Player Total'!$AB$8:$AB$59,'Points - Player Total'!$A$8:$A$59,'Points - Teams W2'!$A10,'Teams - Window 2'!AR$6:AR$57,1)</f>
        <v>0</v>
      </c>
      <c r="AS10" s="97">
        <f>SUMIFS('Points - Player Total'!$AB$8:$AB$59,'Points - Player Total'!$A$8:$A$59,'Points - Teams W2'!$A10,'Teams - Window 2'!AS$6:AS$57,1)</f>
        <v>0</v>
      </c>
      <c r="AT10" s="97">
        <f>SUMIFS('Points - Player Total'!$AB$8:$AB$59,'Points - Player Total'!$A$8:$A$59,'Points - Teams W2'!$A10,'Teams - Window 2'!AT$6:AT$57,1)</f>
        <v>0</v>
      </c>
      <c r="AU10" s="97">
        <f>SUMIFS('Points - Player Total'!$AB$8:$AB$59,'Points - Player Total'!$A$8:$A$59,'Points - Teams W2'!$A10,'Teams - Window 2'!AU$6:AU$57,1)</f>
        <v>237</v>
      </c>
      <c r="AV10" s="97">
        <f>SUMIFS('Points - Player Total'!$AB$8:$AB$59,'Points - Player Total'!$A$8:$A$59,'Points - Teams W2'!$A10,'Teams - Window 2'!AV$6:AV$57,1)</f>
        <v>0</v>
      </c>
      <c r="AW10" s="97">
        <f>SUMIFS('Points - Player Total'!$AB$8:$AB$59,'Points - Player Total'!$A$8:$A$59,'Points - Teams W2'!$A10,'Teams - Window 2'!AW$6:AW$57,1)</f>
        <v>0</v>
      </c>
      <c r="AX10" s="97">
        <f>SUMIFS('Points - Player Total'!$AB$8:$AB$59,'Points - Player Total'!$A$8:$A$59,'Points - Teams W2'!$A10,'Teams - Window 2'!AX$6:AX$57,1)</f>
        <v>0</v>
      </c>
      <c r="AY10" s="97">
        <f>SUMIFS('Points - Player Total'!$AB$8:$AB$59,'Points - Player Total'!$A$8:$A$59,'Points - Teams W2'!$A10,'Teams - Window 2'!AY$6:AY$57,1)</f>
        <v>0</v>
      </c>
      <c r="AZ10" s="97">
        <f>SUMIFS('Points - Player Total'!$AB$8:$AB$59,'Points - Player Total'!$A$8:$A$59,'Points - Teams W2'!$A10,'Teams - Window 2'!AZ$6:AZ$57,1)</f>
        <v>0</v>
      </c>
      <c r="BA10" s="97">
        <f>SUMIFS('Points - Player Total'!$AB$8:$AB$59,'Points - Player Total'!$A$8:$A$59,'Points - Teams W2'!$A10,'Teams - Window 2'!BA$6:BA$57,1)</f>
        <v>0</v>
      </c>
      <c r="BB10" s="97">
        <f>SUMIFS('Points - Player Total'!$AB$8:$AB$59,'Points - Player Total'!$A$8:$A$59,'Points - Teams W2'!$A10,'Teams - Window 2'!BB$6:BB$57,1)</f>
        <v>0</v>
      </c>
      <c r="BC10" s="97">
        <f>SUMIFS('Points - Player Total'!$AB$8:$AB$59,'Points - Player Total'!$A$8:$A$59,'Points - Teams W2'!$A10,'Teams - Window 2'!BC$6:BC$57,1)</f>
        <v>0</v>
      </c>
      <c r="BD10" s="97">
        <f>SUMIFS('Points - Player Total'!$AB$8:$AB$59,'Points - Player Total'!$A$8:$A$59,'Points - Teams W2'!$A10,'Teams - Window 2'!BD$6:BD$57,1)</f>
        <v>0</v>
      </c>
      <c r="BE10" s="97">
        <f>SUMIFS('Points - Player Total'!$AB$8:$AB$59,'Points - Player Total'!$A$8:$A$59,'Points - Teams W2'!$A10,'Teams - Window 2'!BE$6:BE$57,1)</f>
        <v>0</v>
      </c>
      <c r="BF10" s="97"/>
    </row>
    <row r="11" spans="1:58" x14ac:dyDescent="0.25">
      <c r="A11" t="s">
        <v>8</v>
      </c>
      <c r="B11" s="16" t="s">
        <v>80</v>
      </c>
      <c r="C11" t="s">
        <v>104</v>
      </c>
      <c r="D11" s="15">
        <v>5.5</v>
      </c>
      <c r="E11" s="97">
        <f>SUMIFS('Points - Player Total'!$AB$8:$AB$59,'Points - Player Total'!$A$8:$A$59,'Points - Teams W2'!$A11,'Teams - Window 2'!E$6:E$57,1)</f>
        <v>0</v>
      </c>
      <c r="F11" s="97">
        <f>SUMIFS('Points - Player Total'!$AB$8:$AB$59,'Points - Player Total'!$A$8:$A$59,'Points - Teams W2'!$A11,'Teams - Window 2'!F$6:F$57,1)</f>
        <v>0</v>
      </c>
      <c r="G11" s="97">
        <f>SUMIFS('Points - Player Total'!$AB$8:$AB$59,'Points - Player Total'!$A$8:$A$59,'Points - Teams W2'!$A11,'Teams - Window 2'!G$6:G$57,1)</f>
        <v>0</v>
      </c>
      <c r="H11" s="97">
        <f>SUMIFS('Points - Player Total'!$AB$8:$AB$59,'Points - Player Total'!$A$8:$A$59,'Points - Teams W2'!$A11,'Teams - Window 2'!H$6:H$57,1)</f>
        <v>104</v>
      </c>
      <c r="I11" s="97">
        <f>SUMIFS('Points - Player Total'!$AB$8:$AB$59,'Points - Player Total'!$A$8:$A$59,'Points - Teams W2'!$A11,'Teams - Window 2'!I$6:I$57,1)</f>
        <v>0</v>
      </c>
      <c r="J11" s="97">
        <f>SUMIFS('Points - Player Total'!$AB$8:$AB$59,'Points - Player Total'!$A$8:$A$59,'Points - Teams W2'!$A11,'Teams - Window 2'!J$6:J$57,1)</f>
        <v>104</v>
      </c>
      <c r="K11" s="97">
        <f>SUMIFS('Points - Player Total'!$AB$8:$AB$59,'Points - Player Total'!$A$8:$A$59,'Points - Teams W2'!$A11,'Teams - Window 2'!K$6:K$57,1)</f>
        <v>104</v>
      </c>
      <c r="L11" s="97">
        <f>SUMIFS('Points - Player Total'!$AB$8:$AB$59,'Points - Player Total'!$A$8:$A$59,'Points - Teams W2'!$A11,'Teams - Window 2'!L$6:L$57,1)</f>
        <v>0</v>
      </c>
      <c r="M11" s="97">
        <f>SUMIFS('Points - Player Total'!$AB$8:$AB$59,'Points - Player Total'!$A$8:$A$59,'Points - Teams W2'!$A11,'Teams - Window 2'!M$6:M$57,1)</f>
        <v>0</v>
      </c>
      <c r="N11" s="97">
        <f>SUMIFS('Points - Player Total'!$AB$8:$AB$59,'Points - Player Total'!$A$8:$A$59,'Points - Teams W2'!$A11,'Teams - Window 2'!N$6:N$57,1)</f>
        <v>0</v>
      </c>
      <c r="O11" s="97">
        <f>SUMIFS('Points - Player Total'!$AB$8:$AB$59,'Points - Player Total'!$A$8:$A$59,'Points - Teams W2'!$A11,'Teams - Window 2'!O$6:O$57,1)</f>
        <v>0</v>
      </c>
      <c r="P11" s="97">
        <f>SUMIFS('Points - Player Total'!$AB$8:$AB$59,'Points - Player Total'!$A$8:$A$59,'Points - Teams W2'!$A11,'Teams - Window 2'!P$6:P$57,1)</f>
        <v>0</v>
      </c>
      <c r="Q11" s="97">
        <f>SUMIFS('Points - Player Total'!$AB$8:$AB$59,'Points - Player Total'!$A$8:$A$59,'Points - Teams W2'!$A11,'Teams - Window 2'!Q$6:Q$57,1)</f>
        <v>104</v>
      </c>
      <c r="R11" s="97">
        <f>SUMIFS('Points - Player Total'!$AB$8:$AB$59,'Points - Player Total'!$A$8:$A$59,'Points - Teams W2'!$A11,'Teams - Window 2'!R$6:R$57,1)</f>
        <v>0</v>
      </c>
      <c r="S11" s="97">
        <f>SUMIFS('Points - Player Total'!$AB$8:$AB$59,'Points - Player Total'!$A$8:$A$59,'Points - Teams W2'!$A11,'Teams - Window 2'!S$6:S$57,1)</f>
        <v>0</v>
      </c>
      <c r="T11" s="97">
        <f>SUMIFS('Points - Player Total'!$AB$8:$AB$59,'Points - Player Total'!$A$8:$A$59,'Points - Teams W2'!$A11,'Teams - Window 2'!T$6:T$57,1)</f>
        <v>104</v>
      </c>
      <c r="U11" s="97">
        <f>SUMIFS('Points - Player Total'!$AB$8:$AB$59,'Points - Player Total'!$A$8:$A$59,'Points - Teams W2'!$A11,'Teams - Window 2'!U$6:U$57,1)</f>
        <v>0</v>
      </c>
      <c r="V11" s="97">
        <f>SUMIFS('Points - Player Total'!$AB$8:$AB$59,'Points - Player Total'!$A$8:$A$59,'Points - Teams W2'!$A11,'Teams - Window 2'!V$6:V$57,1)</f>
        <v>0</v>
      </c>
      <c r="W11" s="97">
        <f>SUMIFS('Points - Player Total'!$AB$8:$AB$59,'Points - Player Total'!$A$8:$A$59,'Points - Teams W2'!$A11,'Teams - Window 2'!W$6:W$57,1)</f>
        <v>0</v>
      </c>
      <c r="X11" s="97">
        <f>SUMIFS('Points - Player Total'!$AB$8:$AB$59,'Points - Player Total'!$A$8:$A$59,'Points - Teams W2'!$A11,'Teams - Window 2'!X$6:X$57,1)</f>
        <v>0</v>
      </c>
      <c r="Y11" s="97">
        <f>SUMIFS('Points - Player Total'!$AB$8:$AB$59,'Points - Player Total'!$A$8:$A$59,'Points - Teams W2'!$A11,'Teams - Window 2'!Y$6:Y$57,1)</f>
        <v>0</v>
      </c>
      <c r="Z11" s="97">
        <f>SUMIFS('Points - Player Total'!$AB$8:$AB$59,'Points - Player Total'!$A$8:$A$59,'Points - Teams W2'!$A11,'Teams - Window 2'!Z$6:Z$57,1)</f>
        <v>0</v>
      </c>
      <c r="AA11" s="97">
        <f>SUMIFS('Points - Player Total'!$AB$8:$AB$59,'Points - Player Total'!$A$8:$A$59,'Points - Teams W2'!$A11,'Teams - Window 2'!AA$6:AA$57,1)</f>
        <v>0</v>
      </c>
      <c r="AB11" s="97">
        <f>SUMIFS('Points - Player Total'!$AB$8:$AB$59,'Points - Player Total'!$A$8:$A$59,'Points - Teams W2'!$A11,'Teams - Window 2'!AB$6:AB$57,1)</f>
        <v>0</v>
      </c>
      <c r="AC11" s="97">
        <f>SUMIFS('Points - Player Total'!$AB$8:$AB$59,'Points - Player Total'!$A$8:$A$59,'Points - Teams W2'!$A11,'Teams - Window 2'!AC$6:AC$57,1)</f>
        <v>0</v>
      </c>
      <c r="AD11" s="97">
        <f>SUMIFS('Points - Player Total'!$AB$8:$AB$59,'Points - Player Total'!$A$8:$A$59,'Points - Teams W2'!$A11,'Teams - Window 2'!AD$6:AD$57,1)</f>
        <v>0</v>
      </c>
      <c r="AE11" s="97">
        <f>SUMIFS('Points - Player Total'!$AB$8:$AB$59,'Points - Player Total'!$A$8:$A$59,'Points - Teams W2'!$A11,'Teams - Window 2'!AE$6:AE$57,1)</f>
        <v>104</v>
      </c>
      <c r="AF11" s="97">
        <f>SUMIFS('Points - Player Total'!$AB$8:$AB$59,'Points - Player Total'!$A$8:$A$59,'Points - Teams W2'!$A11,'Teams - Window 2'!AF$6:AF$57,1)</f>
        <v>104</v>
      </c>
      <c r="AG11" s="97">
        <f>SUMIFS('Points - Player Total'!$AB$8:$AB$59,'Points - Player Total'!$A$8:$A$59,'Points - Teams W2'!$A11,'Teams - Window 2'!AG$6:AG$57,1)</f>
        <v>104</v>
      </c>
      <c r="AH11" s="97">
        <f>SUMIFS('Points - Player Total'!$AB$8:$AB$59,'Points - Player Total'!$A$8:$A$59,'Points - Teams W2'!$A11,'Teams - Window 2'!AH$6:AH$57,1)</f>
        <v>104</v>
      </c>
      <c r="AI11" s="97">
        <f>SUMIFS('Points - Player Total'!$AB$8:$AB$59,'Points - Player Total'!$A$8:$A$59,'Points - Teams W2'!$A11,'Teams - Window 2'!AI$6:AI$57,1)</f>
        <v>104</v>
      </c>
      <c r="AJ11" s="97">
        <f>SUMIFS('Points - Player Total'!$AB$8:$AB$59,'Points - Player Total'!$A$8:$A$59,'Points - Teams W2'!$A11,'Teams - Window 2'!AJ$6:AJ$57,1)</f>
        <v>0</v>
      </c>
      <c r="AK11" s="97">
        <f>SUMIFS('Points - Player Total'!$AB$8:$AB$59,'Points - Player Total'!$A$8:$A$59,'Points - Teams W2'!$A11,'Teams - Window 2'!AK$6:AK$57,1)</f>
        <v>0</v>
      </c>
      <c r="AL11" s="97">
        <f>SUMIFS('Points - Player Total'!$AB$8:$AB$59,'Points - Player Total'!$A$8:$A$59,'Points - Teams W2'!$A11,'Teams - Window 2'!AL$6:AL$57,1)</f>
        <v>0</v>
      </c>
      <c r="AM11" s="97">
        <f>SUMIFS('Points - Player Total'!$AB$8:$AB$59,'Points - Player Total'!$A$8:$A$59,'Points - Teams W2'!$A11,'Teams - Window 2'!AM$6:AM$57,1)</f>
        <v>104</v>
      </c>
      <c r="AN11" s="97">
        <f>SUMIFS('Points - Player Total'!$AB$8:$AB$59,'Points - Player Total'!$A$8:$A$59,'Points - Teams W2'!$A11,'Teams - Window 2'!AN$6:AN$57,1)</f>
        <v>0</v>
      </c>
      <c r="AO11" s="97">
        <f>SUMIFS('Points - Player Total'!$AB$8:$AB$59,'Points - Player Total'!$A$8:$A$59,'Points - Teams W2'!$A11,'Teams - Window 2'!AO$6:AO$57,1)</f>
        <v>0</v>
      </c>
      <c r="AP11" s="97">
        <f>SUMIFS('Points - Player Total'!$AB$8:$AB$59,'Points - Player Total'!$A$8:$A$59,'Points - Teams W2'!$A11,'Teams - Window 2'!AP$6:AP$57,1)</f>
        <v>104</v>
      </c>
      <c r="AQ11" s="97">
        <f>SUMIFS('Points - Player Total'!$AB$8:$AB$59,'Points - Player Total'!$A$8:$A$59,'Points - Teams W2'!$A11,'Teams - Window 2'!AQ$6:AQ$57,1)</f>
        <v>0</v>
      </c>
      <c r="AR11" s="97">
        <f>SUMIFS('Points - Player Total'!$AB$8:$AB$59,'Points - Player Total'!$A$8:$A$59,'Points - Teams W2'!$A11,'Teams - Window 2'!AR$6:AR$57,1)</f>
        <v>104</v>
      </c>
      <c r="AS11" s="97">
        <f>SUMIFS('Points - Player Total'!$AB$8:$AB$59,'Points - Player Total'!$A$8:$A$59,'Points - Teams W2'!$A11,'Teams - Window 2'!AS$6:AS$57,1)</f>
        <v>0</v>
      </c>
      <c r="AT11" s="97">
        <f>SUMIFS('Points - Player Total'!$AB$8:$AB$59,'Points - Player Total'!$A$8:$A$59,'Points - Teams W2'!$A11,'Teams - Window 2'!AT$6:AT$57,1)</f>
        <v>104</v>
      </c>
      <c r="AU11" s="97">
        <f>SUMIFS('Points - Player Total'!$AB$8:$AB$59,'Points - Player Total'!$A$8:$A$59,'Points - Teams W2'!$A11,'Teams - Window 2'!AU$6:AU$57,1)</f>
        <v>0</v>
      </c>
      <c r="AV11" s="97">
        <f>SUMIFS('Points - Player Total'!$AB$8:$AB$59,'Points - Player Total'!$A$8:$A$59,'Points - Teams W2'!$A11,'Teams - Window 2'!AV$6:AV$57,1)</f>
        <v>0</v>
      </c>
      <c r="AW11" s="97">
        <f>SUMIFS('Points - Player Total'!$AB$8:$AB$59,'Points - Player Total'!$A$8:$A$59,'Points - Teams W2'!$A11,'Teams - Window 2'!AW$6:AW$57,1)</f>
        <v>0</v>
      </c>
      <c r="AX11" s="97">
        <f>SUMIFS('Points - Player Total'!$AB$8:$AB$59,'Points - Player Total'!$A$8:$A$59,'Points - Teams W2'!$A11,'Teams - Window 2'!AX$6:AX$57,1)</f>
        <v>0</v>
      </c>
      <c r="AY11" s="97">
        <f>SUMIFS('Points - Player Total'!$AB$8:$AB$59,'Points - Player Total'!$A$8:$A$59,'Points - Teams W2'!$A11,'Teams - Window 2'!AY$6:AY$57,1)</f>
        <v>0</v>
      </c>
      <c r="AZ11" s="97">
        <f>SUMIFS('Points - Player Total'!$AB$8:$AB$59,'Points - Player Total'!$A$8:$A$59,'Points - Teams W2'!$A11,'Teams - Window 2'!AZ$6:AZ$57,1)</f>
        <v>0</v>
      </c>
      <c r="BA11" s="97">
        <f>SUMIFS('Points - Player Total'!$AB$8:$AB$59,'Points - Player Total'!$A$8:$A$59,'Points - Teams W2'!$A11,'Teams - Window 2'!BA$6:BA$57,1)</f>
        <v>0</v>
      </c>
      <c r="BB11" s="97">
        <f>SUMIFS('Points - Player Total'!$AB$8:$AB$59,'Points - Player Total'!$A$8:$A$59,'Points - Teams W2'!$A11,'Teams - Window 2'!BB$6:BB$57,1)</f>
        <v>104</v>
      </c>
      <c r="BC11" s="97">
        <f>SUMIFS('Points - Player Total'!$AB$8:$AB$59,'Points - Player Total'!$A$8:$A$59,'Points - Teams W2'!$A11,'Teams - Window 2'!BC$6:BC$57,1)</f>
        <v>0</v>
      </c>
      <c r="BD11" s="97">
        <f>SUMIFS('Points - Player Total'!$AB$8:$AB$59,'Points - Player Total'!$A$8:$A$59,'Points - Teams W2'!$A11,'Teams - Window 2'!BD$6:BD$57,1)</f>
        <v>0</v>
      </c>
      <c r="BE11" s="97">
        <f>SUMIFS('Points - Player Total'!$AB$8:$AB$59,'Points - Player Total'!$A$8:$A$59,'Points - Teams W2'!$A11,'Teams - Window 2'!BE$6:BE$57,1)</f>
        <v>0</v>
      </c>
      <c r="BF11" s="97"/>
    </row>
    <row r="12" spans="1:58" x14ac:dyDescent="0.25">
      <c r="A12" t="s">
        <v>110</v>
      </c>
      <c r="B12" s="16" t="s">
        <v>79</v>
      </c>
      <c r="C12" t="s">
        <v>104</v>
      </c>
      <c r="D12" s="15">
        <v>5.5</v>
      </c>
      <c r="E12" s="97">
        <f>SUMIFS('Points - Player Total'!$AB$8:$AB$59,'Points - Player Total'!$A$8:$A$59,'Points - Teams W2'!$A12,'Teams - Window 2'!E$6:E$57,1)</f>
        <v>0</v>
      </c>
      <c r="F12" s="97">
        <f>SUMIFS('Points - Player Total'!$AB$8:$AB$59,'Points - Player Total'!$A$8:$A$59,'Points - Teams W2'!$A12,'Teams - Window 2'!F$6:F$57,1)</f>
        <v>0</v>
      </c>
      <c r="G12" s="97">
        <f>SUMIFS('Points - Player Total'!$AB$8:$AB$59,'Points - Player Total'!$A$8:$A$59,'Points - Teams W2'!$A12,'Teams - Window 2'!G$6:G$57,1)</f>
        <v>0</v>
      </c>
      <c r="H12" s="97">
        <f>SUMIFS('Points - Player Total'!$AB$8:$AB$59,'Points - Player Total'!$A$8:$A$59,'Points - Teams W2'!$A12,'Teams - Window 2'!H$6:H$57,1)</f>
        <v>0</v>
      </c>
      <c r="I12" s="97">
        <f>SUMIFS('Points - Player Total'!$AB$8:$AB$59,'Points - Player Total'!$A$8:$A$59,'Points - Teams W2'!$A12,'Teams - Window 2'!I$6:I$57,1)</f>
        <v>187</v>
      </c>
      <c r="J12" s="97">
        <f>SUMIFS('Points - Player Total'!$AB$8:$AB$59,'Points - Player Total'!$A$8:$A$59,'Points - Teams W2'!$A12,'Teams - Window 2'!J$6:J$57,1)</f>
        <v>0</v>
      </c>
      <c r="K12" s="97">
        <f>SUMIFS('Points - Player Total'!$AB$8:$AB$59,'Points - Player Total'!$A$8:$A$59,'Points - Teams W2'!$A12,'Teams - Window 2'!K$6:K$57,1)</f>
        <v>0</v>
      </c>
      <c r="L12" s="97">
        <f>SUMIFS('Points - Player Total'!$AB$8:$AB$59,'Points - Player Total'!$A$8:$A$59,'Points - Teams W2'!$A12,'Teams - Window 2'!L$6:L$57,1)</f>
        <v>187</v>
      </c>
      <c r="M12" s="97">
        <f>SUMIFS('Points - Player Total'!$AB$8:$AB$59,'Points - Player Total'!$A$8:$A$59,'Points - Teams W2'!$A12,'Teams - Window 2'!M$6:M$57,1)</f>
        <v>187</v>
      </c>
      <c r="N12" s="97">
        <f>SUMIFS('Points - Player Total'!$AB$8:$AB$59,'Points - Player Total'!$A$8:$A$59,'Points - Teams W2'!$A12,'Teams - Window 2'!N$6:N$57,1)</f>
        <v>187</v>
      </c>
      <c r="O12" s="97">
        <f>SUMIFS('Points - Player Total'!$AB$8:$AB$59,'Points - Player Total'!$A$8:$A$59,'Points - Teams W2'!$A12,'Teams - Window 2'!O$6:O$57,1)</f>
        <v>0</v>
      </c>
      <c r="P12" s="97">
        <f>SUMIFS('Points - Player Total'!$AB$8:$AB$59,'Points - Player Total'!$A$8:$A$59,'Points - Teams W2'!$A12,'Teams - Window 2'!P$6:P$57,1)</f>
        <v>0</v>
      </c>
      <c r="Q12" s="97">
        <f>SUMIFS('Points - Player Total'!$AB$8:$AB$59,'Points - Player Total'!$A$8:$A$59,'Points - Teams W2'!$A12,'Teams - Window 2'!Q$6:Q$57,1)</f>
        <v>0</v>
      </c>
      <c r="R12" s="97">
        <f>SUMIFS('Points - Player Total'!$AB$8:$AB$59,'Points - Player Total'!$A$8:$A$59,'Points - Teams W2'!$A12,'Teams - Window 2'!R$6:R$57,1)</f>
        <v>0</v>
      </c>
      <c r="S12" s="97">
        <f>SUMIFS('Points - Player Total'!$AB$8:$AB$59,'Points - Player Total'!$A$8:$A$59,'Points - Teams W2'!$A12,'Teams - Window 2'!S$6:S$57,1)</f>
        <v>0</v>
      </c>
      <c r="T12" s="97">
        <f>SUMIFS('Points - Player Total'!$AB$8:$AB$59,'Points - Player Total'!$A$8:$A$59,'Points - Teams W2'!$A12,'Teams - Window 2'!T$6:T$57,1)</f>
        <v>187</v>
      </c>
      <c r="U12" s="97">
        <f>SUMIFS('Points - Player Total'!$AB$8:$AB$59,'Points - Player Total'!$A$8:$A$59,'Points - Teams W2'!$A12,'Teams - Window 2'!U$6:U$57,1)</f>
        <v>0</v>
      </c>
      <c r="V12" s="97">
        <f>SUMIFS('Points - Player Total'!$AB$8:$AB$59,'Points - Player Total'!$A$8:$A$59,'Points - Teams W2'!$A12,'Teams - Window 2'!V$6:V$57,1)</f>
        <v>187</v>
      </c>
      <c r="W12" s="97">
        <f>SUMIFS('Points - Player Total'!$AB$8:$AB$59,'Points - Player Total'!$A$8:$A$59,'Points - Teams W2'!$A12,'Teams - Window 2'!W$6:W$57,1)</f>
        <v>187</v>
      </c>
      <c r="X12" s="97">
        <f>SUMIFS('Points - Player Total'!$AB$8:$AB$59,'Points - Player Total'!$A$8:$A$59,'Points - Teams W2'!$A12,'Teams - Window 2'!X$6:X$57,1)</f>
        <v>187</v>
      </c>
      <c r="Y12" s="97">
        <f>SUMIFS('Points - Player Total'!$AB$8:$AB$59,'Points - Player Total'!$A$8:$A$59,'Points - Teams W2'!$A12,'Teams - Window 2'!Y$6:Y$57,1)</f>
        <v>187</v>
      </c>
      <c r="Z12" s="97">
        <f>SUMIFS('Points - Player Total'!$AB$8:$AB$59,'Points - Player Total'!$A$8:$A$59,'Points - Teams W2'!$A12,'Teams - Window 2'!Z$6:Z$57,1)</f>
        <v>187</v>
      </c>
      <c r="AA12" s="97">
        <f>SUMIFS('Points - Player Total'!$AB$8:$AB$59,'Points - Player Total'!$A$8:$A$59,'Points - Teams W2'!$A12,'Teams - Window 2'!AA$6:AA$57,1)</f>
        <v>187</v>
      </c>
      <c r="AB12" s="97">
        <f>SUMIFS('Points - Player Total'!$AB$8:$AB$59,'Points - Player Total'!$A$8:$A$59,'Points - Teams W2'!$A12,'Teams - Window 2'!AB$6:AB$57,1)</f>
        <v>187</v>
      </c>
      <c r="AC12" s="97">
        <f>SUMIFS('Points - Player Total'!$AB$8:$AB$59,'Points - Player Total'!$A$8:$A$59,'Points - Teams W2'!$A12,'Teams - Window 2'!AC$6:AC$57,1)</f>
        <v>187</v>
      </c>
      <c r="AD12" s="97">
        <f>SUMIFS('Points - Player Total'!$AB$8:$AB$59,'Points - Player Total'!$A$8:$A$59,'Points - Teams W2'!$A12,'Teams - Window 2'!AD$6:AD$57,1)</f>
        <v>187</v>
      </c>
      <c r="AE12" s="97">
        <f>SUMIFS('Points - Player Total'!$AB$8:$AB$59,'Points - Player Total'!$A$8:$A$59,'Points - Teams W2'!$A12,'Teams - Window 2'!AE$6:AE$57,1)</f>
        <v>187</v>
      </c>
      <c r="AF12" s="97">
        <f>SUMIFS('Points - Player Total'!$AB$8:$AB$59,'Points - Player Total'!$A$8:$A$59,'Points - Teams W2'!$A12,'Teams - Window 2'!AF$6:AF$57,1)</f>
        <v>0</v>
      </c>
      <c r="AG12" s="97">
        <f>SUMIFS('Points - Player Total'!$AB$8:$AB$59,'Points - Player Total'!$A$8:$A$59,'Points - Teams W2'!$A12,'Teams - Window 2'!AG$6:AG$57,1)</f>
        <v>0</v>
      </c>
      <c r="AH12" s="97">
        <f>SUMIFS('Points - Player Total'!$AB$8:$AB$59,'Points - Player Total'!$A$8:$A$59,'Points - Teams W2'!$A12,'Teams - Window 2'!AH$6:AH$57,1)</f>
        <v>0</v>
      </c>
      <c r="AI12" s="97">
        <f>SUMIFS('Points - Player Total'!$AB$8:$AB$59,'Points - Player Total'!$A$8:$A$59,'Points - Teams W2'!$A12,'Teams - Window 2'!AI$6:AI$57,1)</f>
        <v>187</v>
      </c>
      <c r="AJ12" s="97">
        <f>SUMIFS('Points - Player Total'!$AB$8:$AB$59,'Points - Player Total'!$A$8:$A$59,'Points - Teams W2'!$A12,'Teams - Window 2'!AJ$6:AJ$57,1)</f>
        <v>187</v>
      </c>
      <c r="AK12" s="97">
        <f>SUMIFS('Points - Player Total'!$AB$8:$AB$59,'Points - Player Total'!$A$8:$A$59,'Points - Teams W2'!$A12,'Teams - Window 2'!AK$6:AK$57,1)</f>
        <v>187</v>
      </c>
      <c r="AL12" s="97">
        <f>SUMIFS('Points - Player Total'!$AB$8:$AB$59,'Points - Player Total'!$A$8:$A$59,'Points - Teams W2'!$A12,'Teams - Window 2'!AL$6:AL$57,1)</f>
        <v>0</v>
      </c>
      <c r="AM12" s="97">
        <f>SUMIFS('Points - Player Total'!$AB$8:$AB$59,'Points - Player Total'!$A$8:$A$59,'Points - Teams W2'!$A12,'Teams - Window 2'!AM$6:AM$57,1)</f>
        <v>0</v>
      </c>
      <c r="AN12" s="97">
        <f>SUMIFS('Points - Player Total'!$AB$8:$AB$59,'Points - Player Total'!$A$8:$A$59,'Points - Teams W2'!$A12,'Teams - Window 2'!AN$6:AN$57,1)</f>
        <v>187</v>
      </c>
      <c r="AO12" s="97">
        <f>SUMIFS('Points - Player Total'!$AB$8:$AB$59,'Points - Player Total'!$A$8:$A$59,'Points - Teams W2'!$A12,'Teams - Window 2'!AO$6:AO$57,1)</f>
        <v>0</v>
      </c>
      <c r="AP12" s="97">
        <f>SUMIFS('Points - Player Total'!$AB$8:$AB$59,'Points - Player Total'!$A$8:$A$59,'Points - Teams W2'!$A12,'Teams - Window 2'!AP$6:AP$57,1)</f>
        <v>187</v>
      </c>
      <c r="AQ12" s="97">
        <f>SUMIFS('Points - Player Total'!$AB$8:$AB$59,'Points - Player Total'!$A$8:$A$59,'Points - Teams W2'!$A12,'Teams - Window 2'!AQ$6:AQ$57,1)</f>
        <v>187</v>
      </c>
      <c r="AR12" s="97">
        <f>SUMIFS('Points - Player Total'!$AB$8:$AB$59,'Points - Player Total'!$A$8:$A$59,'Points - Teams W2'!$A12,'Teams - Window 2'!AR$6:AR$57,1)</f>
        <v>0</v>
      </c>
      <c r="AS12" s="97">
        <f>SUMIFS('Points - Player Total'!$AB$8:$AB$59,'Points - Player Total'!$A$8:$A$59,'Points - Teams W2'!$A12,'Teams - Window 2'!AS$6:AS$57,1)</f>
        <v>0</v>
      </c>
      <c r="AT12" s="97">
        <f>SUMIFS('Points - Player Total'!$AB$8:$AB$59,'Points - Player Total'!$A$8:$A$59,'Points - Teams W2'!$A12,'Teams - Window 2'!AT$6:AT$57,1)</f>
        <v>0</v>
      </c>
      <c r="AU12" s="97">
        <f>SUMIFS('Points - Player Total'!$AB$8:$AB$59,'Points - Player Total'!$A$8:$A$59,'Points - Teams W2'!$A12,'Teams - Window 2'!AU$6:AU$57,1)</f>
        <v>187</v>
      </c>
      <c r="AV12" s="97">
        <f>SUMIFS('Points - Player Total'!$AB$8:$AB$59,'Points - Player Total'!$A$8:$A$59,'Points - Teams W2'!$A12,'Teams - Window 2'!AV$6:AV$57,1)</f>
        <v>187</v>
      </c>
      <c r="AW12" s="97">
        <f>SUMIFS('Points - Player Total'!$AB$8:$AB$59,'Points - Player Total'!$A$8:$A$59,'Points - Teams W2'!$A12,'Teams - Window 2'!AW$6:AW$57,1)</f>
        <v>187</v>
      </c>
      <c r="AX12" s="97">
        <f>SUMIFS('Points - Player Total'!$AB$8:$AB$59,'Points - Player Total'!$A$8:$A$59,'Points - Teams W2'!$A12,'Teams - Window 2'!AX$6:AX$57,1)</f>
        <v>187</v>
      </c>
      <c r="AY12" s="97">
        <f>SUMIFS('Points - Player Total'!$AB$8:$AB$59,'Points - Player Total'!$A$8:$A$59,'Points - Teams W2'!$A12,'Teams - Window 2'!AY$6:AY$57,1)</f>
        <v>0</v>
      </c>
      <c r="AZ12" s="97">
        <f>SUMIFS('Points - Player Total'!$AB$8:$AB$59,'Points - Player Total'!$A$8:$A$59,'Points - Teams W2'!$A12,'Teams - Window 2'!AZ$6:AZ$57,1)</f>
        <v>187</v>
      </c>
      <c r="BA12" s="97">
        <f>SUMIFS('Points - Player Total'!$AB$8:$AB$59,'Points - Player Total'!$A$8:$A$59,'Points - Teams W2'!$A12,'Teams - Window 2'!BA$6:BA$57,1)</f>
        <v>0</v>
      </c>
      <c r="BB12" s="97">
        <f>SUMIFS('Points - Player Total'!$AB$8:$AB$59,'Points - Player Total'!$A$8:$A$59,'Points - Teams W2'!$A12,'Teams - Window 2'!BB$6:BB$57,1)</f>
        <v>0</v>
      </c>
      <c r="BC12" s="97">
        <f>SUMIFS('Points - Player Total'!$AB$8:$AB$59,'Points - Player Total'!$A$8:$A$59,'Points - Teams W2'!$A12,'Teams - Window 2'!BC$6:BC$57,1)</f>
        <v>0</v>
      </c>
      <c r="BD12" s="97">
        <f>SUMIFS('Points - Player Total'!$AB$8:$AB$59,'Points - Player Total'!$A$8:$A$59,'Points - Teams W2'!$A12,'Teams - Window 2'!BD$6:BD$57,1)</f>
        <v>187</v>
      </c>
      <c r="BE12" s="97">
        <f>SUMIFS('Points - Player Total'!$AB$8:$AB$59,'Points - Player Total'!$A$8:$A$59,'Points - Teams W2'!$A12,'Teams - Window 2'!BE$6:BE$57,1)</f>
        <v>187</v>
      </c>
      <c r="BF12" s="97"/>
    </row>
    <row r="13" spans="1:58" x14ac:dyDescent="0.25">
      <c r="A13" t="s">
        <v>11</v>
      </c>
      <c r="B13" s="16" t="s">
        <v>80</v>
      </c>
      <c r="C13" t="s">
        <v>104</v>
      </c>
      <c r="D13" s="15">
        <v>5.5</v>
      </c>
      <c r="E13" s="97">
        <f>SUMIFS('Points - Player Total'!$AB$8:$AB$59,'Points - Player Total'!$A$8:$A$59,'Points - Teams W2'!$A13,'Teams - Window 2'!E$6:E$57,1)</f>
        <v>0</v>
      </c>
      <c r="F13" s="97">
        <f>SUMIFS('Points - Player Total'!$AB$8:$AB$59,'Points - Player Total'!$A$8:$A$59,'Points - Teams W2'!$A13,'Teams - Window 2'!F$6:F$57,1)</f>
        <v>0</v>
      </c>
      <c r="G13" s="97">
        <f>SUMIFS('Points - Player Total'!$AB$8:$AB$59,'Points - Player Total'!$A$8:$A$59,'Points - Teams W2'!$A13,'Teams - Window 2'!G$6:G$57,1)</f>
        <v>0</v>
      </c>
      <c r="H13" s="97">
        <f>SUMIFS('Points - Player Total'!$AB$8:$AB$59,'Points - Player Total'!$A$8:$A$59,'Points - Teams W2'!$A13,'Teams - Window 2'!H$6:H$57,1)</f>
        <v>0</v>
      </c>
      <c r="I13" s="97">
        <f>SUMIFS('Points - Player Total'!$AB$8:$AB$59,'Points - Player Total'!$A$8:$A$59,'Points - Teams W2'!$A13,'Teams - Window 2'!I$6:I$57,1)</f>
        <v>0</v>
      </c>
      <c r="J13" s="97">
        <f>SUMIFS('Points - Player Total'!$AB$8:$AB$59,'Points - Player Total'!$A$8:$A$59,'Points - Teams W2'!$A13,'Teams - Window 2'!J$6:J$57,1)</f>
        <v>0</v>
      </c>
      <c r="K13" s="97">
        <f>SUMIFS('Points - Player Total'!$AB$8:$AB$59,'Points - Player Total'!$A$8:$A$59,'Points - Teams W2'!$A13,'Teams - Window 2'!K$6:K$57,1)</f>
        <v>0</v>
      </c>
      <c r="L13" s="97">
        <f>SUMIFS('Points - Player Total'!$AB$8:$AB$59,'Points - Player Total'!$A$8:$A$59,'Points - Teams W2'!$A13,'Teams - Window 2'!L$6:L$57,1)</f>
        <v>0</v>
      </c>
      <c r="M13" s="97">
        <f>SUMIFS('Points - Player Total'!$AB$8:$AB$59,'Points - Player Total'!$A$8:$A$59,'Points - Teams W2'!$A13,'Teams - Window 2'!M$6:M$57,1)</f>
        <v>0</v>
      </c>
      <c r="N13" s="97">
        <f>SUMIFS('Points - Player Total'!$AB$8:$AB$59,'Points - Player Total'!$A$8:$A$59,'Points - Teams W2'!$A13,'Teams - Window 2'!N$6:N$57,1)</f>
        <v>0</v>
      </c>
      <c r="O13" s="97">
        <f>SUMIFS('Points - Player Total'!$AB$8:$AB$59,'Points - Player Total'!$A$8:$A$59,'Points - Teams W2'!$A13,'Teams - Window 2'!O$6:O$57,1)</f>
        <v>0</v>
      </c>
      <c r="P13" s="97">
        <f>SUMIFS('Points - Player Total'!$AB$8:$AB$59,'Points - Player Total'!$A$8:$A$59,'Points - Teams W2'!$A13,'Teams - Window 2'!P$6:P$57,1)</f>
        <v>23</v>
      </c>
      <c r="Q13" s="97">
        <f>SUMIFS('Points - Player Total'!$AB$8:$AB$59,'Points - Player Total'!$A$8:$A$59,'Points - Teams W2'!$A13,'Teams - Window 2'!Q$6:Q$57,1)</f>
        <v>0</v>
      </c>
      <c r="R13" s="97">
        <f>SUMIFS('Points - Player Total'!$AB$8:$AB$59,'Points - Player Total'!$A$8:$A$59,'Points - Teams W2'!$A13,'Teams - Window 2'!R$6:R$57,1)</f>
        <v>0</v>
      </c>
      <c r="S13" s="97">
        <f>SUMIFS('Points - Player Total'!$AB$8:$AB$59,'Points - Player Total'!$A$8:$A$59,'Points - Teams W2'!$A13,'Teams - Window 2'!S$6:S$57,1)</f>
        <v>0</v>
      </c>
      <c r="T13" s="97">
        <f>SUMIFS('Points - Player Total'!$AB$8:$AB$59,'Points - Player Total'!$A$8:$A$59,'Points - Teams W2'!$A13,'Teams - Window 2'!T$6:T$57,1)</f>
        <v>0</v>
      </c>
      <c r="U13" s="97">
        <f>SUMIFS('Points - Player Total'!$AB$8:$AB$59,'Points - Player Total'!$A$8:$A$59,'Points - Teams W2'!$A13,'Teams - Window 2'!U$6:U$57,1)</f>
        <v>0</v>
      </c>
      <c r="V13" s="97">
        <f>SUMIFS('Points - Player Total'!$AB$8:$AB$59,'Points - Player Total'!$A$8:$A$59,'Points - Teams W2'!$A13,'Teams - Window 2'!V$6:V$57,1)</f>
        <v>0</v>
      </c>
      <c r="W13" s="97">
        <f>SUMIFS('Points - Player Total'!$AB$8:$AB$59,'Points - Player Total'!$A$8:$A$59,'Points - Teams W2'!$A13,'Teams - Window 2'!W$6:W$57,1)</f>
        <v>0</v>
      </c>
      <c r="X13" s="97">
        <f>SUMIFS('Points - Player Total'!$AB$8:$AB$59,'Points - Player Total'!$A$8:$A$59,'Points - Teams W2'!$A13,'Teams - Window 2'!X$6:X$57,1)</f>
        <v>0</v>
      </c>
      <c r="Y13" s="97">
        <f>SUMIFS('Points - Player Total'!$AB$8:$AB$59,'Points - Player Total'!$A$8:$A$59,'Points - Teams W2'!$A13,'Teams - Window 2'!Y$6:Y$57,1)</f>
        <v>0</v>
      </c>
      <c r="Z13" s="97">
        <f>SUMIFS('Points - Player Total'!$AB$8:$AB$59,'Points - Player Total'!$A$8:$A$59,'Points - Teams W2'!$A13,'Teams - Window 2'!Z$6:Z$57,1)</f>
        <v>0</v>
      </c>
      <c r="AA13" s="97">
        <f>SUMIFS('Points - Player Total'!$AB$8:$AB$59,'Points - Player Total'!$A$8:$A$59,'Points - Teams W2'!$A13,'Teams - Window 2'!AA$6:AA$57,1)</f>
        <v>0</v>
      </c>
      <c r="AB13" s="97">
        <f>SUMIFS('Points - Player Total'!$AB$8:$AB$59,'Points - Player Total'!$A$8:$A$59,'Points - Teams W2'!$A13,'Teams - Window 2'!AB$6:AB$57,1)</f>
        <v>0</v>
      </c>
      <c r="AC13" s="97">
        <f>SUMIFS('Points - Player Total'!$AB$8:$AB$59,'Points - Player Total'!$A$8:$A$59,'Points - Teams W2'!$A13,'Teams - Window 2'!AC$6:AC$57,1)</f>
        <v>0</v>
      </c>
      <c r="AD13" s="97">
        <f>SUMIFS('Points - Player Total'!$AB$8:$AB$59,'Points - Player Total'!$A$8:$A$59,'Points - Teams W2'!$A13,'Teams - Window 2'!AD$6:AD$57,1)</f>
        <v>0</v>
      </c>
      <c r="AE13" s="97">
        <f>SUMIFS('Points - Player Total'!$AB$8:$AB$59,'Points - Player Total'!$A$8:$A$59,'Points - Teams W2'!$A13,'Teams - Window 2'!AE$6:AE$57,1)</f>
        <v>0</v>
      </c>
      <c r="AF13" s="97">
        <f>SUMIFS('Points - Player Total'!$AB$8:$AB$59,'Points - Player Total'!$A$8:$A$59,'Points - Teams W2'!$A13,'Teams - Window 2'!AF$6:AF$57,1)</f>
        <v>0</v>
      </c>
      <c r="AG13" s="97">
        <f>SUMIFS('Points - Player Total'!$AB$8:$AB$59,'Points - Player Total'!$A$8:$A$59,'Points - Teams W2'!$A13,'Teams - Window 2'!AG$6:AG$57,1)</f>
        <v>0</v>
      </c>
      <c r="AH13" s="97">
        <f>SUMIFS('Points - Player Total'!$AB$8:$AB$59,'Points - Player Total'!$A$8:$A$59,'Points - Teams W2'!$A13,'Teams - Window 2'!AH$6:AH$57,1)</f>
        <v>0</v>
      </c>
      <c r="AI13" s="97">
        <f>SUMIFS('Points - Player Total'!$AB$8:$AB$59,'Points - Player Total'!$A$8:$A$59,'Points - Teams W2'!$A13,'Teams - Window 2'!AI$6:AI$57,1)</f>
        <v>0</v>
      </c>
      <c r="AJ13" s="97">
        <f>SUMIFS('Points - Player Total'!$AB$8:$AB$59,'Points - Player Total'!$A$8:$A$59,'Points - Teams W2'!$A13,'Teams - Window 2'!AJ$6:AJ$57,1)</f>
        <v>0</v>
      </c>
      <c r="AK13" s="97">
        <f>SUMIFS('Points - Player Total'!$AB$8:$AB$59,'Points - Player Total'!$A$8:$A$59,'Points - Teams W2'!$A13,'Teams - Window 2'!AK$6:AK$57,1)</f>
        <v>0</v>
      </c>
      <c r="AL13" s="97">
        <f>SUMIFS('Points - Player Total'!$AB$8:$AB$59,'Points - Player Total'!$A$8:$A$59,'Points - Teams W2'!$A13,'Teams - Window 2'!AL$6:AL$57,1)</f>
        <v>0</v>
      </c>
      <c r="AM13" s="97">
        <f>SUMIFS('Points - Player Total'!$AB$8:$AB$59,'Points - Player Total'!$A$8:$A$59,'Points - Teams W2'!$A13,'Teams - Window 2'!AM$6:AM$57,1)</f>
        <v>0</v>
      </c>
      <c r="AN13" s="97">
        <f>SUMIFS('Points - Player Total'!$AB$8:$AB$59,'Points - Player Total'!$A$8:$A$59,'Points - Teams W2'!$A13,'Teams - Window 2'!AN$6:AN$57,1)</f>
        <v>0</v>
      </c>
      <c r="AO13" s="97">
        <f>SUMIFS('Points - Player Total'!$AB$8:$AB$59,'Points - Player Total'!$A$8:$A$59,'Points - Teams W2'!$A13,'Teams - Window 2'!AO$6:AO$57,1)</f>
        <v>0</v>
      </c>
      <c r="AP13" s="97">
        <f>SUMIFS('Points - Player Total'!$AB$8:$AB$59,'Points - Player Total'!$A$8:$A$59,'Points - Teams W2'!$A13,'Teams - Window 2'!AP$6:AP$57,1)</f>
        <v>0</v>
      </c>
      <c r="AQ13" s="97">
        <f>SUMIFS('Points - Player Total'!$AB$8:$AB$59,'Points - Player Total'!$A$8:$A$59,'Points - Teams W2'!$A13,'Teams - Window 2'!AQ$6:AQ$57,1)</f>
        <v>0</v>
      </c>
      <c r="AR13" s="97">
        <f>SUMIFS('Points - Player Total'!$AB$8:$AB$59,'Points - Player Total'!$A$8:$A$59,'Points - Teams W2'!$A13,'Teams - Window 2'!AR$6:AR$57,1)</f>
        <v>0</v>
      </c>
      <c r="AS13" s="97">
        <f>SUMIFS('Points - Player Total'!$AB$8:$AB$59,'Points - Player Total'!$A$8:$A$59,'Points - Teams W2'!$A13,'Teams - Window 2'!AS$6:AS$57,1)</f>
        <v>0</v>
      </c>
      <c r="AT13" s="97">
        <f>SUMIFS('Points - Player Total'!$AB$8:$AB$59,'Points - Player Total'!$A$8:$A$59,'Points - Teams W2'!$A13,'Teams - Window 2'!AT$6:AT$57,1)</f>
        <v>0</v>
      </c>
      <c r="AU13" s="97">
        <f>SUMIFS('Points - Player Total'!$AB$8:$AB$59,'Points - Player Total'!$A$8:$A$59,'Points - Teams W2'!$A13,'Teams - Window 2'!AU$6:AU$57,1)</f>
        <v>0</v>
      </c>
      <c r="AV13" s="97">
        <f>SUMIFS('Points - Player Total'!$AB$8:$AB$59,'Points - Player Total'!$A$8:$A$59,'Points - Teams W2'!$A13,'Teams - Window 2'!AV$6:AV$57,1)</f>
        <v>0</v>
      </c>
      <c r="AW13" s="97">
        <f>SUMIFS('Points - Player Total'!$AB$8:$AB$59,'Points - Player Total'!$A$8:$A$59,'Points - Teams W2'!$A13,'Teams - Window 2'!AW$6:AW$57,1)</f>
        <v>0</v>
      </c>
      <c r="AX13" s="97">
        <f>SUMIFS('Points - Player Total'!$AB$8:$AB$59,'Points - Player Total'!$A$8:$A$59,'Points - Teams W2'!$A13,'Teams - Window 2'!AX$6:AX$57,1)</f>
        <v>0</v>
      </c>
      <c r="AY13" s="97">
        <f>SUMIFS('Points - Player Total'!$AB$8:$AB$59,'Points - Player Total'!$A$8:$A$59,'Points - Teams W2'!$A13,'Teams - Window 2'!AY$6:AY$57,1)</f>
        <v>0</v>
      </c>
      <c r="AZ13" s="97">
        <f>SUMIFS('Points - Player Total'!$AB$8:$AB$59,'Points - Player Total'!$A$8:$A$59,'Points - Teams W2'!$A13,'Teams - Window 2'!AZ$6:AZ$57,1)</f>
        <v>0</v>
      </c>
      <c r="BA13" s="97">
        <f>SUMIFS('Points - Player Total'!$AB$8:$AB$59,'Points - Player Total'!$A$8:$A$59,'Points - Teams W2'!$A13,'Teams - Window 2'!BA$6:BA$57,1)</f>
        <v>0</v>
      </c>
      <c r="BB13" s="97">
        <f>SUMIFS('Points - Player Total'!$AB$8:$AB$59,'Points - Player Total'!$A$8:$A$59,'Points - Teams W2'!$A13,'Teams - Window 2'!BB$6:BB$57,1)</f>
        <v>0</v>
      </c>
      <c r="BC13" s="97">
        <f>SUMIFS('Points - Player Total'!$AB$8:$AB$59,'Points - Player Total'!$A$8:$A$59,'Points - Teams W2'!$A13,'Teams - Window 2'!BC$6:BC$57,1)</f>
        <v>0</v>
      </c>
      <c r="BD13" s="97">
        <f>SUMIFS('Points - Player Total'!$AB$8:$AB$59,'Points - Player Total'!$A$8:$A$59,'Points - Teams W2'!$A13,'Teams - Window 2'!BD$6:BD$57,1)</f>
        <v>0</v>
      </c>
      <c r="BE13" s="97">
        <f>SUMIFS('Points - Player Total'!$AB$8:$AB$59,'Points - Player Total'!$A$8:$A$59,'Points - Teams W2'!$A13,'Teams - Window 2'!BE$6:BE$57,1)</f>
        <v>0</v>
      </c>
      <c r="BF13" s="97"/>
    </row>
    <row r="14" spans="1:58" x14ac:dyDescent="0.25">
      <c r="A14" t="s">
        <v>15</v>
      </c>
      <c r="B14" s="16" t="s">
        <v>79</v>
      </c>
      <c r="C14" t="s">
        <v>104</v>
      </c>
      <c r="D14" s="15">
        <v>5</v>
      </c>
      <c r="E14" s="97">
        <f>SUMIFS('Points - Player Total'!$AB$8:$AB$59,'Points - Player Total'!$A$8:$A$59,'Points - Teams W2'!$A14,'Teams - Window 2'!E$6:E$57,1)</f>
        <v>40</v>
      </c>
      <c r="F14" s="97">
        <f>SUMIFS('Points - Player Total'!$AB$8:$AB$59,'Points - Player Total'!$A$8:$A$59,'Points - Teams W2'!$A14,'Teams - Window 2'!F$6:F$57,1)</f>
        <v>0</v>
      </c>
      <c r="G14" s="97">
        <f>SUMIFS('Points - Player Total'!$AB$8:$AB$59,'Points - Player Total'!$A$8:$A$59,'Points - Teams W2'!$A14,'Teams - Window 2'!G$6:G$57,1)</f>
        <v>0</v>
      </c>
      <c r="H14" s="97">
        <f>SUMIFS('Points - Player Total'!$AB$8:$AB$59,'Points - Player Total'!$A$8:$A$59,'Points - Teams W2'!$A14,'Teams - Window 2'!H$6:H$57,1)</f>
        <v>0</v>
      </c>
      <c r="I14" s="97">
        <f>SUMIFS('Points - Player Total'!$AB$8:$AB$59,'Points - Player Total'!$A$8:$A$59,'Points - Teams W2'!$A14,'Teams - Window 2'!I$6:I$57,1)</f>
        <v>0</v>
      </c>
      <c r="J14" s="97">
        <f>SUMIFS('Points - Player Total'!$AB$8:$AB$59,'Points - Player Total'!$A$8:$A$59,'Points - Teams W2'!$A14,'Teams - Window 2'!J$6:J$57,1)</f>
        <v>0</v>
      </c>
      <c r="K14" s="97">
        <f>SUMIFS('Points - Player Total'!$AB$8:$AB$59,'Points - Player Total'!$A$8:$A$59,'Points - Teams W2'!$A14,'Teams - Window 2'!K$6:K$57,1)</f>
        <v>40</v>
      </c>
      <c r="L14" s="97">
        <f>SUMIFS('Points - Player Total'!$AB$8:$AB$59,'Points - Player Total'!$A$8:$A$59,'Points - Teams W2'!$A14,'Teams - Window 2'!L$6:L$57,1)</f>
        <v>0</v>
      </c>
      <c r="M14" s="97">
        <f>SUMIFS('Points - Player Total'!$AB$8:$AB$59,'Points - Player Total'!$A$8:$A$59,'Points - Teams W2'!$A14,'Teams - Window 2'!M$6:M$57,1)</f>
        <v>0</v>
      </c>
      <c r="N14" s="97">
        <f>SUMIFS('Points - Player Total'!$AB$8:$AB$59,'Points - Player Total'!$A$8:$A$59,'Points - Teams W2'!$A14,'Teams - Window 2'!N$6:N$57,1)</f>
        <v>0</v>
      </c>
      <c r="O14" s="97">
        <f>SUMIFS('Points - Player Total'!$AB$8:$AB$59,'Points - Player Total'!$A$8:$A$59,'Points - Teams W2'!$A14,'Teams - Window 2'!O$6:O$57,1)</f>
        <v>0</v>
      </c>
      <c r="P14" s="97">
        <f>SUMIFS('Points - Player Total'!$AB$8:$AB$59,'Points - Player Total'!$A$8:$A$59,'Points - Teams W2'!$A14,'Teams - Window 2'!P$6:P$57,1)</f>
        <v>0</v>
      </c>
      <c r="Q14" s="97">
        <f>SUMIFS('Points - Player Total'!$AB$8:$AB$59,'Points - Player Total'!$A$8:$A$59,'Points - Teams W2'!$A14,'Teams - Window 2'!Q$6:Q$57,1)</f>
        <v>40</v>
      </c>
      <c r="R14" s="97">
        <f>SUMIFS('Points - Player Total'!$AB$8:$AB$59,'Points - Player Total'!$A$8:$A$59,'Points - Teams W2'!$A14,'Teams - Window 2'!R$6:R$57,1)</f>
        <v>40</v>
      </c>
      <c r="S14" s="97">
        <f>SUMIFS('Points - Player Total'!$AB$8:$AB$59,'Points - Player Total'!$A$8:$A$59,'Points - Teams W2'!$A14,'Teams - Window 2'!S$6:S$57,1)</f>
        <v>40</v>
      </c>
      <c r="T14" s="97">
        <f>SUMIFS('Points - Player Total'!$AB$8:$AB$59,'Points - Player Total'!$A$8:$A$59,'Points - Teams W2'!$A14,'Teams - Window 2'!T$6:T$57,1)</f>
        <v>0</v>
      </c>
      <c r="U14" s="97">
        <f>SUMIFS('Points - Player Total'!$AB$8:$AB$59,'Points - Player Total'!$A$8:$A$59,'Points - Teams W2'!$A14,'Teams - Window 2'!U$6:U$57,1)</f>
        <v>0</v>
      </c>
      <c r="V14" s="97">
        <f>SUMIFS('Points - Player Total'!$AB$8:$AB$59,'Points - Player Total'!$A$8:$A$59,'Points - Teams W2'!$A14,'Teams - Window 2'!V$6:V$57,1)</f>
        <v>0</v>
      </c>
      <c r="W14" s="97">
        <f>SUMIFS('Points - Player Total'!$AB$8:$AB$59,'Points - Player Total'!$A$8:$A$59,'Points - Teams W2'!$A14,'Teams - Window 2'!W$6:W$57,1)</f>
        <v>0</v>
      </c>
      <c r="X14" s="97">
        <f>SUMIFS('Points - Player Total'!$AB$8:$AB$59,'Points - Player Total'!$A$8:$A$59,'Points - Teams W2'!$A14,'Teams - Window 2'!X$6:X$57,1)</f>
        <v>0</v>
      </c>
      <c r="Y14" s="97">
        <f>SUMIFS('Points - Player Total'!$AB$8:$AB$59,'Points - Player Total'!$A$8:$A$59,'Points - Teams W2'!$A14,'Teams - Window 2'!Y$6:Y$57,1)</f>
        <v>0</v>
      </c>
      <c r="Z14" s="97">
        <f>SUMIFS('Points - Player Total'!$AB$8:$AB$59,'Points - Player Total'!$A$8:$A$59,'Points - Teams W2'!$A14,'Teams - Window 2'!Z$6:Z$57,1)</f>
        <v>40</v>
      </c>
      <c r="AA14" s="97">
        <f>SUMIFS('Points - Player Total'!$AB$8:$AB$59,'Points - Player Total'!$A$8:$A$59,'Points - Teams W2'!$A14,'Teams - Window 2'!AA$6:AA$57,1)</f>
        <v>0</v>
      </c>
      <c r="AB14" s="97">
        <f>SUMIFS('Points - Player Total'!$AB$8:$AB$59,'Points - Player Total'!$A$8:$A$59,'Points - Teams W2'!$A14,'Teams - Window 2'!AB$6:AB$57,1)</f>
        <v>0</v>
      </c>
      <c r="AC14" s="97">
        <f>SUMIFS('Points - Player Total'!$AB$8:$AB$59,'Points - Player Total'!$A$8:$A$59,'Points - Teams W2'!$A14,'Teams - Window 2'!AC$6:AC$57,1)</f>
        <v>0</v>
      </c>
      <c r="AD14" s="97">
        <f>SUMIFS('Points - Player Total'!$AB$8:$AB$59,'Points - Player Total'!$A$8:$A$59,'Points - Teams W2'!$A14,'Teams - Window 2'!AD$6:AD$57,1)</f>
        <v>0</v>
      </c>
      <c r="AE14" s="97">
        <f>SUMIFS('Points - Player Total'!$AB$8:$AB$59,'Points - Player Total'!$A$8:$A$59,'Points - Teams W2'!$A14,'Teams - Window 2'!AE$6:AE$57,1)</f>
        <v>0</v>
      </c>
      <c r="AF14" s="97">
        <f>SUMIFS('Points - Player Total'!$AB$8:$AB$59,'Points - Player Total'!$A$8:$A$59,'Points - Teams W2'!$A14,'Teams - Window 2'!AF$6:AF$57,1)</f>
        <v>0</v>
      </c>
      <c r="AG14" s="97">
        <f>SUMIFS('Points - Player Total'!$AB$8:$AB$59,'Points - Player Total'!$A$8:$A$59,'Points - Teams W2'!$A14,'Teams - Window 2'!AG$6:AG$57,1)</f>
        <v>40</v>
      </c>
      <c r="AH14" s="97">
        <f>SUMIFS('Points - Player Total'!$AB$8:$AB$59,'Points - Player Total'!$A$8:$A$59,'Points - Teams W2'!$A14,'Teams - Window 2'!AH$6:AH$57,1)</f>
        <v>0</v>
      </c>
      <c r="AI14" s="97">
        <f>SUMIFS('Points - Player Total'!$AB$8:$AB$59,'Points - Player Total'!$A$8:$A$59,'Points - Teams W2'!$A14,'Teams - Window 2'!AI$6:AI$57,1)</f>
        <v>0</v>
      </c>
      <c r="AJ14" s="97">
        <f>SUMIFS('Points - Player Total'!$AB$8:$AB$59,'Points - Player Total'!$A$8:$A$59,'Points - Teams W2'!$A14,'Teams - Window 2'!AJ$6:AJ$57,1)</f>
        <v>0</v>
      </c>
      <c r="AK14" s="97">
        <f>SUMIFS('Points - Player Total'!$AB$8:$AB$59,'Points - Player Total'!$A$8:$A$59,'Points - Teams W2'!$A14,'Teams - Window 2'!AK$6:AK$57,1)</f>
        <v>0</v>
      </c>
      <c r="AL14" s="97">
        <f>SUMIFS('Points - Player Total'!$AB$8:$AB$59,'Points - Player Total'!$A$8:$A$59,'Points - Teams W2'!$A14,'Teams - Window 2'!AL$6:AL$57,1)</f>
        <v>40</v>
      </c>
      <c r="AM14" s="97">
        <f>SUMIFS('Points - Player Total'!$AB$8:$AB$59,'Points - Player Total'!$A$8:$A$59,'Points - Teams W2'!$A14,'Teams - Window 2'!AM$6:AM$57,1)</f>
        <v>0</v>
      </c>
      <c r="AN14" s="97">
        <f>SUMIFS('Points - Player Total'!$AB$8:$AB$59,'Points - Player Total'!$A$8:$A$59,'Points - Teams W2'!$A14,'Teams - Window 2'!AN$6:AN$57,1)</f>
        <v>40</v>
      </c>
      <c r="AO14" s="97">
        <f>SUMIFS('Points - Player Total'!$AB$8:$AB$59,'Points - Player Total'!$A$8:$A$59,'Points - Teams W2'!$A14,'Teams - Window 2'!AO$6:AO$57,1)</f>
        <v>0</v>
      </c>
      <c r="AP14" s="97">
        <f>SUMIFS('Points - Player Total'!$AB$8:$AB$59,'Points - Player Total'!$A$8:$A$59,'Points - Teams W2'!$A14,'Teams - Window 2'!AP$6:AP$57,1)</f>
        <v>0</v>
      </c>
      <c r="AQ14" s="97">
        <f>SUMIFS('Points - Player Total'!$AB$8:$AB$59,'Points - Player Total'!$A$8:$A$59,'Points - Teams W2'!$A14,'Teams - Window 2'!AQ$6:AQ$57,1)</f>
        <v>0</v>
      </c>
      <c r="AR14" s="97">
        <f>SUMIFS('Points - Player Total'!$AB$8:$AB$59,'Points - Player Total'!$A$8:$A$59,'Points - Teams W2'!$A14,'Teams - Window 2'!AR$6:AR$57,1)</f>
        <v>0</v>
      </c>
      <c r="AS14" s="97">
        <f>SUMIFS('Points - Player Total'!$AB$8:$AB$59,'Points - Player Total'!$A$8:$A$59,'Points - Teams W2'!$A14,'Teams - Window 2'!AS$6:AS$57,1)</f>
        <v>0</v>
      </c>
      <c r="AT14" s="97">
        <f>SUMIFS('Points - Player Total'!$AB$8:$AB$59,'Points - Player Total'!$A$8:$A$59,'Points - Teams W2'!$A14,'Teams - Window 2'!AT$6:AT$57,1)</f>
        <v>0</v>
      </c>
      <c r="AU14" s="97">
        <f>SUMIFS('Points - Player Total'!$AB$8:$AB$59,'Points - Player Total'!$A$8:$A$59,'Points - Teams W2'!$A14,'Teams - Window 2'!AU$6:AU$57,1)</f>
        <v>0</v>
      </c>
      <c r="AV14" s="97">
        <f>SUMIFS('Points - Player Total'!$AB$8:$AB$59,'Points - Player Total'!$A$8:$A$59,'Points - Teams W2'!$A14,'Teams - Window 2'!AV$6:AV$57,1)</f>
        <v>0</v>
      </c>
      <c r="AW14" s="97">
        <f>SUMIFS('Points - Player Total'!$AB$8:$AB$59,'Points - Player Total'!$A$8:$A$59,'Points - Teams W2'!$A14,'Teams - Window 2'!AW$6:AW$57,1)</f>
        <v>0</v>
      </c>
      <c r="AX14" s="97">
        <f>SUMIFS('Points - Player Total'!$AB$8:$AB$59,'Points - Player Total'!$A$8:$A$59,'Points - Teams W2'!$A14,'Teams - Window 2'!AX$6:AX$57,1)</f>
        <v>0</v>
      </c>
      <c r="AY14" s="97">
        <f>SUMIFS('Points - Player Total'!$AB$8:$AB$59,'Points - Player Total'!$A$8:$A$59,'Points - Teams W2'!$A14,'Teams - Window 2'!AY$6:AY$57,1)</f>
        <v>0</v>
      </c>
      <c r="AZ14" s="97">
        <f>SUMIFS('Points - Player Total'!$AB$8:$AB$59,'Points - Player Total'!$A$8:$A$59,'Points - Teams W2'!$A14,'Teams - Window 2'!AZ$6:AZ$57,1)</f>
        <v>40</v>
      </c>
      <c r="BA14" s="97">
        <f>SUMIFS('Points - Player Total'!$AB$8:$AB$59,'Points - Player Total'!$A$8:$A$59,'Points - Teams W2'!$A14,'Teams - Window 2'!BA$6:BA$57,1)</f>
        <v>40</v>
      </c>
      <c r="BB14" s="97">
        <f>SUMIFS('Points - Player Total'!$AB$8:$AB$59,'Points - Player Total'!$A$8:$A$59,'Points - Teams W2'!$A14,'Teams - Window 2'!BB$6:BB$57,1)</f>
        <v>0</v>
      </c>
      <c r="BC14" s="97">
        <f>SUMIFS('Points - Player Total'!$AB$8:$AB$59,'Points - Player Total'!$A$8:$A$59,'Points - Teams W2'!$A14,'Teams - Window 2'!BC$6:BC$57,1)</f>
        <v>0</v>
      </c>
      <c r="BD14" s="97">
        <f>SUMIFS('Points - Player Total'!$AB$8:$AB$59,'Points - Player Total'!$A$8:$A$59,'Points - Teams W2'!$A14,'Teams - Window 2'!BD$6:BD$57,1)</f>
        <v>40</v>
      </c>
      <c r="BE14" s="97">
        <f>SUMIFS('Points - Player Total'!$AB$8:$AB$59,'Points - Player Total'!$A$8:$A$59,'Points - Teams W2'!$A14,'Teams - Window 2'!BE$6:BE$57,1)</f>
        <v>0</v>
      </c>
      <c r="BF14" s="97"/>
    </row>
    <row r="15" spans="1:58" x14ac:dyDescent="0.25">
      <c r="A15" t="s">
        <v>13</v>
      </c>
      <c r="B15" s="16" t="s">
        <v>79</v>
      </c>
      <c r="C15" t="s">
        <v>104</v>
      </c>
      <c r="D15" s="15">
        <v>5</v>
      </c>
      <c r="E15" s="97">
        <f>SUMIFS('Points - Player Total'!$AB$8:$AB$59,'Points - Player Total'!$A$8:$A$59,'Points - Teams W2'!$A15,'Teams - Window 2'!E$6:E$57,1)</f>
        <v>0</v>
      </c>
      <c r="F15" s="97">
        <f>SUMIFS('Points - Player Total'!$AB$8:$AB$59,'Points - Player Total'!$A$8:$A$59,'Points - Teams W2'!$A15,'Teams - Window 2'!F$6:F$57,1)</f>
        <v>432</v>
      </c>
      <c r="G15" s="97">
        <f>SUMIFS('Points - Player Total'!$AB$8:$AB$59,'Points - Player Total'!$A$8:$A$59,'Points - Teams W2'!$A15,'Teams - Window 2'!G$6:G$57,1)</f>
        <v>432</v>
      </c>
      <c r="H15" s="97">
        <f>SUMIFS('Points - Player Total'!$AB$8:$AB$59,'Points - Player Total'!$A$8:$A$59,'Points - Teams W2'!$A15,'Teams - Window 2'!H$6:H$57,1)</f>
        <v>432</v>
      </c>
      <c r="I15" s="97">
        <f>SUMIFS('Points - Player Total'!$AB$8:$AB$59,'Points - Player Total'!$A$8:$A$59,'Points - Teams W2'!$A15,'Teams - Window 2'!I$6:I$57,1)</f>
        <v>432</v>
      </c>
      <c r="J15" s="97">
        <f>SUMIFS('Points - Player Total'!$AB$8:$AB$59,'Points - Player Total'!$A$8:$A$59,'Points - Teams W2'!$A15,'Teams - Window 2'!J$6:J$57,1)</f>
        <v>0</v>
      </c>
      <c r="K15" s="97">
        <f>SUMIFS('Points - Player Total'!$AB$8:$AB$59,'Points - Player Total'!$A$8:$A$59,'Points - Teams W2'!$A15,'Teams - Window 2'!K$6:K$57,1)</f>
        <v>432</v>
      </c>
      <c r="L15" s="97">
        <f>SUMIFS('Points - Player Total'!$AB$8:$AB$59,'Points - Player Total'!$A$8:$A$59,'Points - Teams W2'!$A15,'Teams - Window 2'!L$6:L$57,1)</f>
        <v>432</v>
      </c>
      <c r="M15" s="97">
        <f>SUMIFS('Points - Player Total'!$AB$8:$AB$59,'Points - Player Total'!$A$8:$A$59,'Points - Teams W2'!$A15,'Teams - Window 2'!M$6:M$57,1)</f>
        <v>432</v>
      </c>
      <c r="N15" s="97">
        <f>SUMIFS('Points - Player Total'!$AB$8:$AB$59,'Points - Player Total'!$A$8:$A$59,'Points - Teams W2'!$A15,'Teams - Window 2'!N$6:N$57,1)</f>
        <v>432</v>
      </c>
      <c r="O15" s="97">
        <f>SUMIFS('Points - Player Total'!$AB$8:$AB$59,'Points - Player Total'!$A$8:$A$59,'Points - Teams W2'!$A15,'Teams - Window 2'!O$6:O$57,1)</f>
        <v>0</v>
      </c>
      <c r="P15" s="97">
        <f>SUMIFS('Points - Player Total'!$AB$8:$AB$59,'Points - Player Total'!$A$8:$A$59,'Points - Teams W2'!$A15,'Teams - Window 2'!P$6:P$57,1)</f>
        <v>0</v>
      </c>
      <c r="Q15" s="97">
        <f>SUMIFS('Points - Player Total'!$AB$8:$AB$59,'Points - Player Total'!$A$8:$A$59,'Points - Teams W2'!$A15,'Teams - Window 2'!Q$6:Q$57,1)</f>
        <v>0</v>
      </c>
      <c r="R15" s="97">
        <f>SUMIFS('Points - Player Total'!$AB$8:$AB$59,'Points - Player Total'!$A$8:$A$59,'Points - Teams W2'!$A15,'Teams - Window 2'!R$6:R$57,1)</f>
        <v>432</v>
      </c>
      <c r="S15" s="97">
        <f>SUMIFS('Points - Player Total'!$AB$8:$AB$59,'Points - Player Total'!$A$8:$A$59,'Points - Teams W2'!$A15,'Teams - Window 2'!S$6:S$57,1)</f>
        <v>432</v>
      </c>
      <c r="T15" s="97">
        <f>SUMIFS('Points - Player Total'!$AB$8:$AB$59,'Points - Player Total'!$A$8:$A$59,'Points - Teams W2'!$A15,'Teams - Window 2'!T$6:T$57,1)</f>
        <v>0</v>
      </c>
      <c r="U15" s="97">
        <f>SUMIFS('Points - Player Total'!$AB$8:$AB$59,'Points - Player Total'!$A$8:$A$59,'Points - Teams W2'!$A15,'Teams - Window 2'!U$6:U$57,1)</f>
        <v>432</v>
      </c>
      <c r="V15" s="97">
        <f>SUMIFS('Points - Player Total'!$AB$8:$AB$59,'Points - Player Total'!$A$8:$A$59,'Points - Teams W2'!$A15,'Teams - Window 2'!V$6:V$57,1)</f>
        <v>432</v>
      </c>
      <c r="W15" s="97">
        <f>SUMIFS('Points - Player Total'!$AB$8:$AB$59,'Points - Player Total'!$A$8:$A$59,'Points - Teams W2'!$A15,'Teams - Window 2'!W$6:W$57,1)</f>
        <v>0</v>
      </c>
      <c r="X15" s="97">
        <f>SUMIFS('Points - Player Total'!$AB$8:$AB$59,'Points - Player Total'!$A$8:$A$59,'Points - Teams W2'!$A15,'Teams - Window 2'!X$6:X$57,1)</f>
        <v>432</v>
      </c>
      <c r="Y15" s="97">
        <f>SUMIFS('Points - Player Total'!$AB$8:$AB$59,'Points - Player Total'!$A$8:$A$59,'Points - Teams W2'!$A15,'Teams - Window 2'!Y$6:Y$57,1)</f>
        <v>432</v>
      </c>
      <c r="Z15" s="97">
        <f>SUMIFS('Points - Player Total'!$AB$8:$AB$59,'Points - Player Total'!$A$8:$A$59,'Points - Teams W2'!$A15,'Teams - Window 2'!Z$6:Z$57,1)</f>
        <v>0</v>
      </c>
      <c r="AA15" s="97">
        <f>SUMIFS('Points - Player Total'!$AB$8:$AB$59,'Points - Player Total'!$A$8:$A$59,'Points - Teams W2'!$A15,'Teams - Window 2'!AA$6:AA$57,1)</f>
        <v>432</v>
      </c>
      <c r="AB15" s="97">
        <f>SUMIFS('Points - Player Total'!$AB$8:$AB$59,'Points - Player Total'!$A$8:$A$59,'Points - Teams W2'!$A15,'Teams - Window 2'!AB$6:AB$57,1)</f>
        <v>0</v>
      </c>
      <c r="AC15" s="97">
        <f>SUMIFS('Points - Player Total'!$AB$8:$AB$59,'Points - Player Total'!$A$8:$A$59,'Points - Teams W2'!$A15,'Teams - Window 2'!AC$6:AC$57,1)</f>
        <v>432</v>
      </c>
      <c r="AD15" s="97">
        <f>SUMIFS('Points - Player Total'!$AB$8:$AB$59,'Points - Player Total'!$A$8:$A$59,'Points - Teams W2'!$A15,'Teams - Window 2'!AD$6:AD$57,1)</f>
        <v>432</v>
      </c>
      <c r="AE15" s="97">
        <f>SUMIFS('Points - Player Total'!$AB$8:$AB$59,'Points - Player Total'!$A$8:$A$59,'Points - Teams W2'!$A15,'Teams - Window 2'!AE$6:AE$57,1)</f>
        <v>0</v>
      </c>
      <c r="AF15" s="97">
        <f>SUMIFS('Points - Player Total'!$AB$8:$AB$59,'Points - Player Total'!$A$8:$A$59,'Points - Teams W2'!$A15,'Teams - Window 2'!AF$6:AF$57,1)</f>
        <v>0</v>
      </c>
      <c r="AG15" s="97">
        <f>SUMIFS('Points - Player Total'!$AB$8:$AB$59,'Points - Player Total'!$A$8:$A$59,'Points - Teams W2'!$A15,'Teams - Window 2'!AG$6:AG$57,1)</f>
        <v>432</v>
      </c>
      <c r="AH15" s="97">
        <f>SUMIFS('Points - Player Total'!$AB$8:$AB$59,'Points - Player Total'!$A$8:$A$59,'Points - Teams W2'!$A15,'Teams - Window 2'!AH$6:AH$57,1)</f>
        <v>0</v>
      </c>
      <c r="AI15" s="97">
        <f>SUMIFS('Points - Player Total'!$AB$8:$AB$59,'Points - Player Total'!$A$8:$A$59,'Points - Teams W2'!$A15,'Teams - Window 2'!AI$6:AI$57,1)</f>
        <v>0</v>
      </c>
      <c r="AJ15" s="97">
        <f>SUMIFS('Points - Player Total'!$AB$8:$AB$59,'Points - Player Total'!$A$8:$A$59,'Points - Teams W2'!$A15,'Teams - Window 2'!AJ$6:AJ$57,1)</f>
        <v>432</v>
      </c>
      <c r="AK15" s="97">
        <f>SUMIFS('Points - Player Total'!$AB$8:$AB$59,'Points - Player Total'!$A$8:$A$59,'Points - Teams W2'!$A15,'Teams - Window 2'!AK$6:AK$57,1)</f>
        <v>0</v>
      </c>
      <c r="AL15" s="97">
        <f>SUMIFS('Points - Player Total'!$AB$8:$AB$59,'Points - Player Total'!$A$8:$A$59,'Points - Teams W2'!$A15,'Teams - Window 2'!AL$6:AL$57,1)</f>
        <v>432</v>
      </c>
      <c r="AM15" s="97">
        <f>SUMIFS('Points - Player Total'!$AB$8:$AB$59,'Points - Player Total'!$A$8:$A$59,'Points - Teams W2'!$A15,'Teams - Window 2'!AM$6:AM$57,1)</f>
        <v>0</v>
      </c>
      <c r="AN15" s="97">
        <f>SUMIFS('Points - Player Total'!$AB$8:$AB$59,'Points - Player Total'!$A$8:$A$59,'Points - Teams W2'!$A15,'Teams - Window 2'!AN$6:AN$57,1)</f>
        <v>0</v>
      </c>
      <c r="AO15" s="97">
        <f>SUMIFS('Points - Player Total'!$AB$8:$AB$59,'Points - Player Total'!$A$8:$A$59,'Points - Teams W2'!$A15,'Teams - Window 2'!AO$6:AO$57,1)</f>
        <v>432</v>
      </c>
      <c r="AP15" s="97">
        <f>SUMIFS('Points - Player Total'!$AB$8:$AB$59,'Points - Player Total'!$A$8:$A$59,'Points - Teams W2'!$A15,'Teams - Window 2'!AP$6:AP$57,1)</f>
        <v>0</v>
      </c>
      <c r="AQ15" s="97">
        <f>SUMIFS('Points - Player Total'!$AB$8:$AB$59,'Points - Player Total'!$A$8:$A$59,'Points - Teams W2'!$A15,'Teams - Window 2'!AQ$6:AQ$57,1)</f>
        <v>0</v>
      </c>
      <c r="AR15" s="97">
        <f>SUMIFS('Points - Player Total'!$AB$8:$AB$59,'Points - Player Total'!$A$8:$A$59,'Points - Teams W2'!$A15,'Teams - Window 2'!AR$6:AR$57,1)</f>
        <v>432</v>
      </c>
      <c r="AS15" s="97">
        <f>SUMIFS('Points - Player Total'!$AB$8:$AB$59,'Points - Player Total'!$A$8:$A$59,'Points - Teams W2'!$A15,'Teams - Window 2'!AS$6:AS$57,1)</f>
        <v>0</v>
      </c>
      <c r="AT15" s="97">
        <f>SUMIFS('Points - Player Total'!$AB$8:$AB$59,'Points - Player Total'!$A$8:$A$59,'Points - Teams W2'!$A15,'Teams - Window 2'!AT$6:AT$57,1)</f>
        <v>432</v>
      </c>
      <c r="AU15" s="97">
        <f>SUMIFS('Points - Player Total'!$AB$8:$AB$59,'Points - Player Total'!$A$8:$A$59,'Points - Teams W2'!$A15,'Teams - Window 2'!AU$6:AU$57,1)</f>
        <v>0</v>
      </c>
      <c r="AV15" s="97">
        <f>SUMIFS('Points - Player Total'!$AB$8:$AB$59,'Points - Player Total'!$A$8:$A$59,'Points - Teams W2'!$A15,'Teams - Window 2'!AV$6:AV$57,1)</f>
        <v>432</v>
      </c>
      <c r="AW15" s="97">
        <f>SUMIFS('Points - Player Total'!$AB$8:$AB$59,'Points - Player Total'!$A$8:$A$59,'Points - Teams W2'!$A15,'Teams - Window 2'!AW$6:AW$57,1)</f>
        <v>0</v>
      </c>
      <c r="AX15" s="97">
        <f>SUMIFS('Points - Player Total'!$AB$8:$AB$59,'Points - Player Total'!$A$8:$A$59,'Points - Teams W2'!$A15,'Teams - Window 2'!AX$6:AX$57,1)</f>
        <v>432</v>
      </c>
      <c r="AY15" s="97">
        <f>SUMIFS('Points - Player Total'!$AB$8:$AB$59,'Points - Player Total'!$A$8:$A$59,'Points - Teams W2'!$A15,'Teams - Window 2'!AY$6:AY$57,1)</f>
        <v>432</v>
      </c>
      <c r="AZ15" s="97">
        <f>SUMIFS('Points - Player Total'!$AB$8:$AB$59,'Points - Player Total'!$A$8:$A$59,'Points - Teams W2'!$A15,'Teams - Window 2'!AZ$6:AZ$57,1)</f>
        <v>432</v>
      </c>
      <c r="BA15" s="97">
        <f>SUMIFS('Points - Player Total'!$AB$8:$AB$59,'Points - Player Total'!$A$8:$A$59,'Points - Teams W2'!$A15,'Teams - Window 2'!BA$6:BA$57,1)</f>
        <v>0</v>
      </c>
      <c r="BB15" s="97">
        <f>SUMIFS('Points - Player Total'!$AB$8:$AB$59,'Points - Player Total'!$A$8:$A$59,'Points - Teams W2'!$A15,'Teams - Window 2'!BB$6:BB$57,1)</f>
        <v>0</v>
      </c>
      <c r="BC15" s="97">
        <f>SUMIFS('Points - Player Total'!$AB$8:$AB$59,'Points - Player Total'!$A$8:$A$59,'Points - Teams W2'!$A15,'Teams - Window 2'!BC$6:BC$57,1)</f>
        <v>0</v>
      </c>
      <c r="BD15" s="97">
        <f>SUMIFS('Points - Player Total'!$AB$8:$AB$59,'Points - Player Total'!$A$8:$A$59,'Points - Teams W2'!$A15,'Teams - Window 2'!BD$6:BD$57,1)</f>
        <v>0</v>
      </c>
      <c r="BE15" s="97">
        <f>SUMIFS('Points - Player Total'!$AB$8:$AB$59,'Points - Player Total'!$A$8:$A$59,'Points - Teams W2'!$A15,'Teams - Window 2'!BE$6:BE$57,1)</f>
        <v>432</v>
      </c>
      <c r="BF15" s="97"/>
    </row>
    <row r="16" spans="1:58" x14ac:dyDescent="0.25">
      <c r="A16" t="s">
        <v>19</v>
      </c>
      <c r="B16" s="16" t="s">
        <v>79</v>
      </c>
      <c r="C16" t="s">
        <v>104</v>
      </c>
      <c r="D16" s="15">
        <v>5</v>
      </c>
      <c r="E16" s="97">
        <f>SUMIFS('Points - Player Total'!$AB$8:$AB$59,'Points - Player Total'!$A$8:$A$59,'Points - Teams W2'!$A16,'Teams - Window 2'!E$6:E$57,1)</f>
        <v>0</v>
      </c>
      <c r="F16" s="97">
        <f>SUMIFS('Points - Player Total'!$AB$8:$AB$59,'Points - Player Total'!$A$8:$A$59,'Points - Teams W2'!$A16,'Teams - Window 2'!F$6:F$57,1)</f>
        <v>0</v>
      </c>
      <c r="G16" s="97">
        <f>SUMIFS('Points - Player Total'!$AB$8:$AB$59,'Points - Player Total'!$A$8:$A$59,'Points - Teams W2'!$A16,'Teams - Window 2'!G$6:G$57,1)</f>
        <v>0</v>
      </c>
      <c r="H16" s="97">
        <f>SUMIFS('Points - Player Total'!$AB$8:$AB$59,'Points - Player Total'!$A$8:$A$59,'Points - Teams W2'!$A16,'Teams - Window 2'!H$6:H$57,1)</f>
        <v>0</v>
      </c>
      <c r="I16" s="97">
        <f>SUMIFS('Points - Player Total'!$AB$8:$AB$59,'Points - Player Total'!$A$8:$A$59,'Points - Teams W2'!$A16,'Teams - Window 2'!I$6:I$57,1)</f>
        <v>0</v>
      </c>
      <c r="J16" s="97">
        <f>SUMIFS('Points - Player Total'!$AB$8:$AB$59,'Points - Player Total'!$A$8:$A$59,'Points - Teams W2'!$A16,'Teams - Window 2'!J$6:J$57,1)</f>
        <v>0</v>
      </c>
      <c r="K16" s="97">
        <f>SUMIFS('Points - Player Total'!$AB$8:$AB$59,'Points - Player Total'!$A$8:$A$59,'Points - Teams W2'!$A16,'Teams - Window 2'!K$6:K$57,1)</f>
        <v>0</v>
      </c>
      <c r="L16" s="97">
        <f>SUMIFS('Points - Player Total'!$AB$8:$AB$59,'Points - Player Total'!$A$8:$A$59,'Points - Teams W2'!$A16,'Teams - Window 2'!L$6:L$57,1)</f>
        <v>0</v>
      </c>
      <c r="M16" s="97">
        <f>SUMIFS('Points - Player Total'!$AB$8:$AB$59,'Points - Player Total'!$A$8:$A$59,'Points - Teams W2'!$A16,'Teams - Window 2'!M$6:M$57,1)</f>
        <v>0</v>
      </c>
      <c r="N16" s="97">
        <f>SUMIFS('Points - Player Total'!$AB$8:$AB$59,'Points - Player Total'!$A$8:$A$59,'Points - Teams W2'!$A16,'Teams - Window 2'!N$6:N$57,1)</f>
        <v>0</v>
      </c>
      <c r="O16" s="97">
        <f>SUMIFS('Points - Player Total'!$AB$8:$AB$59,'Points - Player Total'!$A$8:$A$59,'Points - Teams W2'!$A16,'Teams - Window 2'!O$6:O$57,1)</f>
        <v>0</v>
      </c>
      <c r="P16" s="97">
        <f>SUMIFS('Points - Player Total'!$AB$8:$AB$59,'Points - Player Total'!$A$8:$A$59,'Points - Teams W2'!$A16,'Teams - Window 2'!P$6:P$57,1)</f>
        <v>0</v>
      </c>
      <c r="Q16" s="97">
        <f>SUMIFS('Points - Player Total'!$AB$8:$AB$59,'Points - Player Total'!$A$8:$A$59,'Points - Teams W2'!$A16,'Teams - Window 2'!Q$6:Q$57,1)</f>
        <v>0</v>
      </c>
      <c r="R16" s="97">
        <f>SUMIFS('Points - Player Total'!$AB$8:$AB$59,'Points - Player Total'!$A$8:$A$59,'Points - Teams W2'!$A16,'Teams - Window 2'!R$6:R$57,1)</f>
        <v>0</v>
      </c>
      <c r="S16" s="97">
        <f>SUMIFS('Points - Player Total'!$AB$8:$AB$59,'Points - Player Total'!$A$8:$A$59,'Points - Teams W2'!$A16,'Teams - Window 2'!S$6:S$57,1)</f>
        <v>0</v>
      </c>
      <c r="T16" s="97">
        <f>SUMIFS('Points - Player Total'!$AB$8:$AB$59,'Points - Player Total'!$A$8:$A$59,'Points - Teams W2'!$A16,'Teams - Window 2'!T$6:T$57,1)</f>
        <v>0</v>
      </c>
      <c r="U16" s="97">
        <f>SUMIFS('Points - Player Total'!$AB$8:$AB$59,'Points - Player Total'!$A$8:$A$59,'Points - Teams W2'!$A16,'Teams - Window 2'!U$6:U$57,1)</f>
        <v>0</v>
      </c>
      <c r="V16" s="97">
        <f>SUMIFS('Points - Player Total'!$AB$8:$AB$59,'Points - Player Total'!$A$8:$A$59,'Points - Teams W2'!$A16,'Teams - Window 2'!V$6:V$57,1)</f>
        <v>0</v>
      </c>
      <c r="W16" s="97">
        <f>SUMIFS('Points - Player Total'!$AB$8:$AB$59,'Points - Player Total'!$A$8:$A$59,'Points - Teams W2'!$A16,'Teams - Window 2'!W$6:W$57,1)</f>
        <v>0</v>
      </c>
      <c r="X16" s="97">
        <f>SUMIFS('Points - Player Total'!$AB$8:$AB$59,'Points - Player Total'!$A$8:$A$59,'Points - Teams W2'!$A16,'Teams - Window 2'!X$6:X$57,1)</f>
        <v>0</v>
      </c>
      <c r="Y16" s="97">
        <f>SUMIFS('Points - Player Total'!$AB$8:$AB$59,'Points - Player Total'!$A$8:$A$59,'Points - Teams W2'!$A16,'Teams - Window 2'!Y$6:Y$57,1)</f>
        <v>0</v>
      </c>
      <c r="Z16" s="97">
        <f>SUMIFS('Points - Player Total'!$AB$8:$AB$59,'Points - Player Total'!$A$8:$A$59,'Points - Teams W2'!$A16,'Teams - Window 2'!Z$6:Z$57,1)</f>
        <v>0</v>
      </c>
      <c r="AA16" s="97">
        <f>SUMIFS('Points - Player Total'!$AB$8:$AB$59,'Points - Player Total'!$A$8:$A$59,'Points - Teams W2'!$A16,'Teams - Window 2'!AA$6:AA$57,1)</f>
        <v>0</v>
      </c>
      <c r="AB16" s="97">
        <f>SUMIFS('Points - Player Total'!$AB$8:$AB$59,'Points - Player Total'!$A$8:$A$59,'Points - Teams W2'!$A16,'Teams - Window 2'!AB$6:AB$57,1)</f>
        <v>0</v>
      </c>
      <c r="AC16" s="97">
        <f>SUMIFS('Points - Player Total'!$AB$8:$AB$59,'Points - Player Total'!$A$8:$A$59,'Points - Teams W2'!$A16,'Teams - Window 2'!AC$6:AC$57,1)</f>
        <v>0</v>
      </c>
      <c r="AD16" s="97">
        <f>SUMIFS('Points - Player Total'!$AB$8:$AB$59,'Points - Player Total'!$A$8:$A$59,'Points - Teams W2'!$A16,'Teams - Window 2'!AD$6:AD$57,1)</f>
        <v>0</v>
      </c>
      <c r="AE16" s="97">
        <f>SUMIFS('Points - Player Total'!$AB$8:$AB$59,'Points - Player Total'!$A$8:$A$59,'Points - Teams W2'!$A16,'Teams - Window 2'!AE$6:AE$57,1)</f>
        <v>0</v>
      </c>
      <c r="AF16" s="97">
        <f>SUMIFS('Points - Player Total'!$AB$8:$AB$59,'Points - Player Total'!$A$8:$A$59,'Points - Teams W2'!$A16,'Teams - Window 2'!AF$6:AF$57,1)</f>
        <v>0</v>
      </c>
      <c r="AG16" s="97">
        <f>SUMIFS('Points - Player Total'!$AB$8:$AB$59,'Points - Player Total'!$A$8:$A$59,'Points - Teams W2'!$A16,'Teams - Window 2'!AG$6:AG$57,1)</f>
        <v>0</v>
      </c>
      <c r="AH16" s="97">
        <f>SUMIFS('Points - Player Total'!$AB$8:$AB$59,'Points - Player Total'!$A$8:$A$59,'Points - Teams W2'!$A16,'Teams - Window 2'!AH$6:AH$57,1)</f>
        <v>0</v>
      </c>
      <c r="AI16" s="97">
        <f>SUMIFS('Points - Player Total'!$AB$8:$AB$59,'Points - Player Total'!$A$8:$A$59,'Points - Teams W2'!$A16,'Teams - Window 2'!AI$6:AI$57,1)</f>
        <v>0</v>
      </c>
      <c r="AJ16" s="97">
        <f>SUMIFS('Points - Player Total'!$AB$8:$AB$59,'Points - Player Total'!$A$8:$A$59,'Points - Teams W2'!$A16,'Teams - Window 2'!AJ$6:AJ$57,1)</f>
        <v>0</v>
      </c>
      <c r="AK16" s="97">
        <f>SUMIFS('Points - Player Total'!$AB$8:$AB$59,'Points - Player Total'!$A$8:$A$59,'Points - Teams W2'!$A16,'Teams - Window 2'!AK$6:AK$57,1)</f>
        <v>0</v>
      </c>
      <c r="AL16" s="97">
        <f>SUMIFS('Points - Player Total'!$AB$8:$AB$59,'Points - Player Total'!$A$8:$A$59,'Points - Teams W2'!$A16,'Teams - Window 2'!AL$6:AL$57,1)</f>
        <v>0</v>
      </c>
      <c r="AM16" s="97">
        <f>SUMIFS('Points - Player Total'!$AB$8:$AB$59,'Points - Player Total'!$A$8:$A$59,'Points - Teams W2'!$A16,'Teams - Window 2'!AM$6:AM$57,1)</f>
        <v>0</v>
      </c>
      <c r="AN16" s="97">
        <f>SUMIFS('Points - Player Total'!$AB$8:$AB$59,'Points - Player Total'!$A$8:$A$59,'Points - Teams W2'!$A16,'Teams - Window 2'!AN$6:AN$57,1)</f>
        <v>0</v>
      </c>
      <c r="AO16" s="97">
        <f>SUMIFS('Points - Player Total'!$AB$8:$AB$59,'Points - Player Total'!$A$8:$A$59,'Points - Teams W2'!$A16,'Teams - Window 2'!AO$6:AO$57,1)</f>
        <v>0</v>
      </c>
      <c r="AP16" s="97">
        <f>SUMIFS('Points - Player Total'!$AB$8:$AB$59,'Points - Player Total'!$A$8:$A$59,'Points - Teams W2'!$A16,'Teams - Window 2'!AP$6:AP$57,1)</f>
        <v>0</v>
      </c>
      <c r="AQ16" s="97">
        <f>SUMIFS('Points - Player Total'!$AB$8:$AB$59,'Points - Player Total'!$A$8:$A$59,'Points - Teams W2'!$A16,'Teams - Window 2'!AQ$6:AQ$57,1)</f>
        <v>0</v>
      </c>
      <c r="AR16" s="97">
        <f>SUMIFS('Points - Player Total'!$AB$8:$AB$59,'Points - Player Total'!$A$8:$A$59,'Points - Teams W2'!$A16,'Teams - Window 2'!AR$6:AR$57,1)</f>
        <v>0</v>
      </c>
      <c r="AS16" s="97">
        <f>SUMIFS('Points - Player Total'!$AB$8:$AB$59,'Points - Player Total'!$A$8:$A$59,'Points - Teams W2'!$A16,'Teams - Window 2'!AS$6:AS$57,1)</f>
        <v>0</v>
      </c>
      <c r="AT16" s="97">
        <f>SUMIFS('Points - Player Total'!$AB$8:$AB$59,'Points - Player Total'!$A$8:$A$59,'Points - Teams W2'!$A16,'Teams - Window 2'!AT$6:AT$57,1)</f>
        <v>0</v>
      </c>
      <c r="AU16" s="97">
        <f>SUMIFS('Points - Player Total'!$AB$8:$AB$59,'Points - Player Total'!$A$8:$A$59,'Points - Teams W2'!$A16,'Teams - Window 2'!AU$6:AU$57,1)</f>
        <v>0</v>
      </c>
      <c r="AV16" s="97">
        <f>SUMIFS('Points - Player Total'!$AB$8:$AB$59,'Points - Player Total'!$A$8:$A$59,'Points - Teams W2'!$A16,'Teams - Window 2'!AV$6:AV$57,1)</f>
        <v>228</v>
      </c>
      <c r="AW16" s="97">
        <f>SUMIFS('Points - Player Total'!$AB$8:$AB$59,'Points - Player Total'!$A$8:$A$59,'Points - Teams W2'!$A16,'Teams - Window 2'!AW$6:AW$57,1)</f>
        <v>0</v>
      </c>
      <c r="AX16" s="97">
        <f>SUMIFS('Points - Player Total'!$AB$8:$AB$59,'Points - Player Total'!$A$8:$A$59,'Points - Teams W2'!$A16,'Teams - Window 2'!AX$6:AX$57,1)</f>
        <v>0</v>
      </c>
      <c r="AY16" s="97">
        <f>SUMIFS('Points - Player Total'!$AB$8:$AB$59,'Points - Player Total'!$A$8:$A$59,'Points - Teams W2'!$A16,'Teams - Window 2'!AY$6:AY$57,1)</f>
        <v>0</v>
      </c>
      <c r="AZ16" s="97">
        <f>SUMIFS('Points - Player Total'!$AB$8:$AB$59,'Points - Player Total'!$A$8:$A$59,'Points - Teams W2'!$A16,'Teams - Window 2'!AZ$6:AZ$57,1)</f>
        <v>0</v>
      </c>
      <c r="BA16" s="97">
        <f>SUMIFS('Points - Player Total'!$AB$8:$AB$59,'Points - Player Total'!$A$8:$A$59,'Points - Teams W2'!$A16,'Teams - Window 2'!BA$6:BA$57,1)</f>
        <v>0</v>
      </c>
      <c r="BB16" s="97">
        <f>SUMIFS('Points - Player Total'!$AB$8:$AB$59,'Points - Player Total'!$A$8:$A$59,'Points - Teams W2'!$A16,'Teams - Window 2'!BB$6:BB$57,1)</f>
        <v>0</v>
      </c>
      <c r="BC16" s="97">
        <f>SUMIFS('Points - Player Total'!$AB$8:$AB$59,'Points - Player Total'!$A$8:$A$59,'Points - Teams W2'!$A16,'Teams - Window 2'!BC$6:BC$57,1)</f>
        <v>0</v>
      </c>
      <c r="BD16" s="97">
        <f>SUMIFS('Points - Player Total'!$AB$8:$AB$59,'Points - Player Total'!$A$8:$A$59,'Points - Teams W2'!$A16,'Teams - Window 2'!BD$6:BD$57,1)</f>
        <v>0</v>
      </c>
      <c r="BE16" s="97">
        <f>SUMIFS('Points - Player Total'!$AB$8:$AB$59,'Points - Player Total'!$A$8:$A$59,'Points - Teams W2'!$A16,'Teams - Window 2'!BE$6:BE$57,1)</f>
        <v>0</v>
      </c>
      <c r="BF16" s="97"/>
    </row>
    <row r="17" spans="1:58" x14ac:dyDescent="0.25">
      <c r="A17" t="s">
        <v>18</v>
      </c>
      <c r="B17" s="16" t="s">
        <v>80</v>
      </c>
      <c r="C17" t="s">
        <v>104</v>
      </c>
      <c r="D17" s="15">
        <v>4.5</v>
      </c>
      <c r="E17" s="97">
        <f>SUMIFS('Points - Player Total'!$AB$8:$AB$59,'Points - Player Total'!$A$8:$A$59,'Points - Teams W2'!$A17,'Teams - Window 2'!E$6:E$57,1)</f>
        <v>164</v>
      </c>
      <c r="F17" s="97">
        <f>SUMIFS('Points - Player Total'!$AB$8:$AB$59,'Points - Player Total'!$A$8:$A$59,'Points - Teams W2'!$A17,'Teams - Window 2'!F$6:F$57,1)</f>
        <v>164</v>
      </c>
      <c r="G17" s="97">
        <f>SUMIFS('Points - Player Total'!$AB$8:$AB$59,'Points - Player Total'!$A$8:$A$59,'Points - Teams W2'!$A17,'Teams - Window 2'!G$6:G$57,1)</f>
        <v>0</v>
      </c>
      <c r="H17" s="97">
        <f>SUMIFS('Points - Player Total'!$AB$8:$AB$59,'Points - Player Total'!$A$8:$A$59,'Points - Teams W2'!$A17,'Teams - Window 2'!H$6:H$57,1)</f>
        <v>164</v>
      </c>
      <c r="I17" s="97">
        <f>SUMIFS('Points - Player Total'!$AB$8:$AB$59,'Points - Player Total'!$A$8:$A$59,'Points - Teams W2'!$A17,'Teams - Window 2'!I$6:I$57,1)</f>
        <v>0</v>
      </c>
      <c r="J17" s="97">
        <f>SUMIFS('Points - Player Total'!$AB$8:$AB$59,'Points - Player Total'!$A$8:$A$59,'Points - Teams W2'!$A17,'Teams - Window 2'!J$6:J$57,1)</f>
        <v>0</v>
      </c>
      <c r="K17" s="97">
        <f>SUMIFS('Points - Player Total'!$AB$8:$AB$59,'Points - Player Total'!$A$8:$A$59,'Points - Teams W2'!$A17,'Teams - Window 2'!K$6:K$57,1)</f>
        <v>0</v>
      </c>
      <c r="L17" s="97">
        <f>SUMIFS('Points - Player Total'!$AB$8:$AB$59,'Points - Player Total'!$A$8:$A$59,'Points - Teams W2'!$A17,'Teams - Window 2'!L$6:L$57,1)</f>
        <v>0</v>
      </c>
      <c r="M17" s="97">
        <f>SUMIFS('Points - Player Total'!$AB$8:$AB$59,'Points - Player Total'!$A$8:$A$59,'Points - Teams W2'!$A17,'Teams - Window 2'!M$6:M$57,1)</f>
        <v>164</v>
      </c>
      <c r="N17" s="97">
        <f>SUMIFS('Points - Player Total'!$AB$8:$AB$59,'Points - Player Total'!$A$8:$A$59,'Points - Teams W2'!$A17,'Teams - Window 2'!N$6:N$57,1)</f>
        <v>0</v>
      </c>
      <c r="O17" s="97">
        <f>SUMIFS('Points - Player Total'!$AB$8:$AB$59,'Points - Player Total'!$A$8:$A$59,'Points - Teams W2'!$A17,'Teams - Window 2'!O$6:O$57,1)</f>
        <v>0</v>
      </c>
      <c r="P17" s="97">
        <f>SUMIFS('Points - Player Total'!$AB$8:$AB$59,'Points - Player Total'!$A$8:$A$59,'Points - Teams W2'!$A17,'Teams - Window 2'!P$6:P$57,1)</f>
        <v>0</v>
      </c>
      <c r="Q17" s="97">
        <f>SUMIFS('Points - Player Total'!$AB$8:$AB$59,'Points - Player Total'!$A$8:$A$59,'Points - Teams W2'!$A17,'Teams - Window 2'!Q$6:Q$57,1)</f>
        <v>0</v>
      </c>
      <c r="R17" s="97">
        <f>SUMIFS('Points - Player Total'!$AB$8:$AB$59,'Points - Player Total'!$A$8:$A$59,'Points - Teams W2'!$A17,'Teams - Window 2'!R$6:R$57,1)</f>
        <v>164</v>
      </c>
      <c r="S17" s="97">
        <f>SUMIFS('Points - Player Total'!$AB$8:$AB$59,'Points - Player Total'!$A$8:$A$59,'Points - Teams W2'!$A17,'Teams - Window 2'!S$6:S$57,1)</f>
        <v>0</v>
      </c>
      <c r="T17" s="97">
        <f>SUMIFS('Points - Player Total'!$AB$8:$AB$59,'Points - Player Total'!$A$8:$A$59,'Points - Teams W2'!$A17,'Teams - Window 2'!T$6:T$57,1)</f>
        <v>0</v>
      </c>
      <c r="U17" s="97">
        <f>SUMIFS('Points - Player Total'!$AB$8:$AB$59,'Points - Player Total'!$A$8:$A$59,'Points - Teams W2'!$A17,'Teams - Window 2'!U$6:U$57,1)</f>
        <v>164</v>
      </c>
      <c r="V17" s="97">
        <f>SUMIFS('Points - Player Total'!$AB$8:$AB$59,'Points - Player Total'!$A$8:$A$59,'Points - Teams W2'!$A17,'Teams - Window 2'!V$6:V$57,1)</f>
        <v>0</v>
      </c>
      <c r="W17" s="97">
        <f>SUMIFS('Points - Player Total'!$AB$8:$AB$59,'Points - Player Total'!$A$8:$A$59,'Points - Teams W2'!$A17,'Teams - Window 2'!W$6:W$57,1)</f>
        <v>164</v>
      </c>
      <c r="X17" s="97">
        <f>SUMIFS('Points - Player Total'!$AB$8:$AB$59,'Points - Player Total'!$A$8:$A$59,'Points - Teams W2'!$A17,'Teams - Window 2'!X$6:X$57,1)</f>
        <v>164</v>
      </c>
      <c r="Y17" s="97">
        <f>SUMIFS('Points - Player Total'!$AB$8:$AB$59,'Points - Player Total'!$A$8:$A$59,'Points - Teams W2'!$A17,'Teams - Window 2'!Y$6:Y$57,1)</f>
        <v>0</v>
      </c>
      <c r="Z17" s="97">
        <f>SUMIFS('Points - Player Total'!$AB$8:$AB$59,'Points - Player Total'!$A$8:$A$59,'Points - Teams W2'!$A17,'Teams - Window 2'!Z$6:Z$57,1)</f>
        <v>0</v>
      </c>
      <c r="AA17" s="97">
        <f>SUMIFS('Points - Player Total'!$AB$8:$AB$59,'Points - Player Total'!$A$8:$A$59,'Points - Teams W2'!$A17,'Teams - Window 2'!AA$6:AA$57,1)</f>
        <v>0</v>
      </c>
      <c r="AB17" s="97">
        <f>SUMIFS('Points - Player Total'!$AB$8:$AB$59,'Points - Player Total'!$A$8:$A$59,'Points - Teams W2'!$A17,'Teams - Window 2'!AB$6:AB$57,1)</f>
        <v>164</v>
      </c>
      <c r="AC17" s="97">
        <f>SUMIFS('Points - Player Total'!$AB$8:$AB$59,'Points - Player Total'!$A$8:$A$59,'Points - Teams W2'!$A17,'Teams - Window 2'!AC$6:AC$57,1)</f>
        <v>164</v>
      </c>
      <c r="AD17" s="97">
        <f>SUMIFS('Points - Player Total'!$AB$8:$AB$59,'Points - Player Total'!$A$8:$A$59,'Points - Teams W2'!$A17,'Teams - Window 2'!AD$6:AD$57,1)</f>
        <v>164</v>
      </c>
      <c r="AE17" s="97">
        <f>SUMIFS('Points - Player Total'!$AB$8:$AB$59,'Points - Player Total'!$A$8:$A$59,'Points - Teams W2'!$A17,'Teams - Window 2'!AE$6:AE$57,1)</f>
        <v>0</v>
      </c>
      <c r="AF17" s="97">
        <f>SUMIFS('Points - Player Total'!$AB$8:$AB$59,'Points - Player Total'!$A$8:$A$59,'Points - Teams W2'!$A17,'Teams - Window 2'!AF$6:AF$57,1)</f>
        <v>0</v>
      </c>
      <c r="AG17" s="97">
        <f>SUMIFS('Points - Player Total'!$AB$8:$AB$59,'Points - Player Total'!$A$8:$A$59,'Points - Teams W2'!$A17,'Teams - Window 2'!AG$6:AG$57,1)</f>
        <v>0</v>
      </c>
      <c r="AH17" s="97">
        <f>SUMIFS('Points - Player Total'!$AB$8:$AB$59,'Points - Player Total'!$A$8:$A$59,'Points - Teams W2'!$A17,'Teams - Window 2'!AH$6:AH$57,1)</f>
        <v>0</v>
      </c>
      <c r="AI17" s="97">
        <f>SUMIFS('Points - Player Total'!$AB$8:$AB$59,'Points - Player Total'!$A$8:$A$59,'Points - Teams W2'!$A17,'Teams - Window 2'!AI$6:AI$57,1)</f>
        <v>0</v>
      </c>
      <c r="AJ17" s="97">
        <f>SUMIFS('Points - Player Total'!$AB$8:$AB$59,'Points - Player Total'!$A$8:$A$59,'Points - Teams W2'!$A17,'Teams - Window 2'!AJ$6:AJ$57,1)</f>
        <v>0</v>
      </c>
      <c r="AK17" s="97">
        <f>SUMIFS('Points - Player Total'!$AB$8:$AB$59,'Points - Player Total'!$A$8:$A$59,'Points - Teams W2'!$A17,'Teams - Window 2'!AK$6:AK$57,1)</f>
        <v>0</v>
      </c>
      <c r="AL17" s="97">
        <f>SUMIFS('Points - Player Total'!$AB$8:$AB$59,'Points - Player Total'!$A$8:$A$59,'Points - Teams W2'!$A17,'Teams - Window 2'!AL$6:AL$57,1)</f>
        <v>0</v>
      </c>
      <c r="AM17" s="97">
        <f>SUMIFS('Points - Player Total'!$AB$8:$AB$59,'Points - Player Total'!$A$8:$A$59,'Points - Teams W2'!$A17,'Teams - Window 2'!AM$6:AM$57,1)</f>
        <v>164</v>
      </c>
      <c r="AN17" s="97">
        <f>SUMIFS('Points - Player Total'!$AB$8:$AB$59,'Points - Player Total'!$A$8:$A$59,'Points - Teams W2'!$A17,'Teams - Window 2'!AN$6:AN$57,1)</f>
        <v>0</v>
      </c>
      <c r="AO17" s="97">
        <f>SUMIFS('Points - Player Total'!$AB$8:$AB$59,'Points - Player Total'!$A$8:$A$59,'Points - Teams W2'!$A17,'Teams - Window 2'!AO$6:AO$57,1)</f>
        <v>0</v>
      </c>
      <c r="AP17" s="97">
        <f>SUMIFS('Points - Player Total'!$AB$8:$AB$59,'Points - Player Total'!$A$8:$A$59,'Points - Teams W2'!$A17,'Teams - Window 2'!AP$6:AP$57,1)</f>
        <v>0</v>
      </c>
      <c r="AQ17" s="97">
        <f>SUMIFS('Points - Player Total'!$AB$8:$AB$59,'Points - Player Total'!$A$8:$A$59,'Points - Teams W2'!$A17,'Teams - Window 2'!AQ$6:AQ$57,1)</f>
        <v>0</v>
      </c>
      <c r="AR17" s="97">
        <f>SUMIFS('Points - Player Total'!$AB$8:$AB$59,'Points - Player Total'!$A$8:$A$59,'Points - Teams W2'!$A17,'Teams - Window 2'!AR$6:AR$57,1)</f>
        <v>0</v>
      </c>
      <c r="AS17" s="97">
        <f>SUMIFS('Points - Player Total'!$AB$8:$AB$59,'Points - Player Total'!$A$8:$A$59,'Points - Teams W2'!$A17,'Teams - Window 2'!AS$6:AS$57,1)</f>
        <v>0</v>
      </c>
      <c r="AT17" s="97">
        <f>SUMIFS('Points - Player Total'!$AB$8:$AB$59,'Points - Player Total'!$A$8:$A$59,'Points - Teams W2'!$A17,'Teams - Window 2'!AT$6:AT$57,1)</f>
        <v>0</v>
      </c>
      <c r="AU17" s="97">
        <f>SUMIFS('Points - Player Total'!$AB$8:$AB$59,'Points - Player Total'!$A$8:$A$59,'Points - Teams W2'!$A17,'Teams - Window 2'!AU$6:AU$57,1)</f>
        <v>0</v>
      </c>
      <c r="AV17" s="97">
        <f>SUMIFS('Points - Player Total'!$AB$8:$AB$59,'Points - Player Total'!$A$8:$A$59,'Points - Teams W2'!$A17,'Teams - Window 2'!AV$6:AV$57,1)</f>
        <v>0</v>
      </c>
      <c r="AW17" s="97">
        <f>SUMIFS('Points - Player Total'!$AB$8:$AB$59,'Points - Player Total'!$A$8:$A$59,'Points - Teams W2'!$A17,'Teams - Window 2'!AW$6:AW$57,1)</f>
        <v>164</v>
      </c>
      <c r="AX17" s="97">
        <f>SUMIFS('Points - Player Total'!$AB$8:$AB$59,'Points - Player Total'!$A$8:$A$59,'Points - Teams W2'!$A17,'Teams - Window 2'!AX$6:AX$57,1)</f>
        <v>0</v>
      </c>
      <c r="AY17" s="97">
        <f>SUMIFS('Points - Player Total'!$AB$8:$AB$59,'Points - Player Total'!$A$8:$A$59,'Points - Teams W2'!$A17,'Teams - Window 2'!AY$6:AY$57,1)</f>
        <v>0</v>
      </c>
      <c r="AZ17" s="97">
        <f>SUMIFS('Points - Player Total'!$AB$8:$AB$59,'Points - Player Total'!$A$8:$A$59,'Points - Teams W2'!$A17,'Teams - Window 2'!AZ$6:AZ$57,1)</f>
        <v>0</v>
      </c>
      <c r="BA17" s="97">
        <f>SUMIFS('Points - Player Total'!$AB$8:$AB$59,'Points - Player Total'!$A$8:$A$59,'Points - Teams W2'!$A17,'Teams - Window 2'!BA$6:BA$57,1)</f>
        <v>0</v>
      </c>
      <c r="BB17" s="97">
        <f>SUMIFS('Points - Player Total'!$AB$8:$AB$59,'Points - Player Total'!$A$8:$A$59,'Points - Teams W2'!$A17,'Teams - Window 2'!BB$6:BB$57,1)</f>
        <v>164</v>
      </c>
      <c r="BC17" s="97">
        <f>SUMIFS('Points - Player Total'!$AB$8:$AB$59,'Points - Player Total'!$A$8:$A$59,'Points - Teams W2'!$A17,'Teams - Window 2'!BC$6:BC$57,1)</f>
        <v>164</v>
      </c>
      <c r="BD17" s="97">
        <f>SUMIFS('Points - Player Total'!$AB$8:$AB$59,'Points - Player Total'!$A$8:$A$59,'Points - Teams W2'!$A17,'Teams - Window 2'!BD$6:BD$57,1)</f>
        <v>164</v>
      </c>
      <c r="BE17" s="97">
        <f>SUMIFS('Points - Player Total'!$AB$8:$AB$59,'Points - Player Total'!$A$8:$A$59,'Points - Teams W2'!$A17,'Teams - Window 2'!BE$6:BE$57,1)</f>
        <v>0</v>
      </c>
      <c r="BF17" s="97"/>
    </row>
    <row r="18" spans="1:58" x14ac:dyDescent="0.25">
      <c r="A18" t="s">
        <v>27</v>
      </c>
      <c r="B18" s="16" t="s">
        <v>80</v>
      </c>
      <c r="C18" t="s">
        <v>104</v>
      </c>
      <c r="D18" s="15">
        <v>4.5</v>
      </c>
      <c r="E18" s="97">
        <f>SUMIFS('Points - Player Total'!$AB$8:$AB$59,'Points - Player Total'!$A$8:$A$59,'Points - Teams W2'!$A18,'Teams - Window 2'!E$6:E$57,1)</f>
        <v>0</v>
      </c>
      <c r="F18" s="97">
        <f>SUMIFS('Points - Player Total'!$AB$8:$AB$59,'Points - Player Total'!$A$8:$A$59,'Points - Teams W2'!$A18,'Teams - Window 2'!F$6:F$57,1)</f>
        <v>0</v>
      </c>
      <c r="G18" s="97">
        <f>SUMIFS('Points - Player Total'!$AB$8:$AB$59,'Points - Player Total'!$A$8:$A$59,'Points - Teams W2'!$A18,'Teams - Window 2'!G$6:G$57,1)</f>
        <v>0</v>
      </c>
      <c r="H18" s="97">
        <f>SUMIFS('Points - Player Total'!$AB$8:$AB$59,'Points - Player Total'!$A$8:$A$59,'Points - Teams W2'!$A18,'Teams - Window 2'!H$6:H$57,1)</f>
        <v>0</v>
      </c>
      <c r="I18" s="97">
        <f>SUMIFS('Points - Player Total'!$AB$8:$AB$59,'Points - Player Total'!$A$8:$A$59,'Points - Teams W2'!$A18,'Teams - Window 2'!I$6:I$57,1)</f>
        <v>0</v>
      </c>
      <c r="J18" s="97">
        <f>SUMIFS('Points - Player Total'!$AB$8:$AB$59,'Points - Player Total'!$A$8:$A$59,'Points - Teams W2'!$A18,'Teams - Window 2'!J$6:J$57,1)</f>
        <v>0</v>
      </c>
      <c r="K18" s="97">
        <f>SUMIFS('Points - Player Total'!$AB$8:$AB$59,'Points - Player Total'!$A$8:$A$59,'Points - Teams W2'!$A18,'Teams - Window 2'!K$6:K$57,1)</f>
        <v>0</v>
      </c>
      <c r="L18" s="97">
        <f>SUMIFS('Points - Player Total'!$AB$8:$AB$59,'Points - Player Total'!$A$8:$A$59,'Points - Teams W2'!$A18,'Teams - Window 2'!L$6:L$57,1)</f>
        <v>0</v>
      </c>
      <c r="M18" s="97">
        <f>SUMIFS('Points - Player Total'!$AB$8:$AB$59,'Points - Player Total'!$A$8:$A$59,'Points - Teams W2'!$A18,'Teams - Window 2'!M$6:M$57,1)</f>
        <v>0</v>
      </c>
      <c r="N18" s="97">
        <f>SUMIFS('Points - Player Total'!$AB$8:$AB$59,'Points - Player Total'!$A$8:$A$59,'Points - Teams W2'!$A18,'Teams - Window 2'!N$6:N$57,1)</f>
        <v>0</v>
      </c>
      <c r="O18" s="97">
        <f>SUMIFS('Points - Player Total'!$AB$8:$AB$59,'Points - Player Total'!$A$8:$A$59,'Points - Teams W2'!$A18,'Teams - Window 2'!O$6:O$57,1)</f>
        <v>0</v>
      </c>
      <c r="P18" s="97">
        <f>SUMIFS('Points - Player Total'!$AB$8:$AB$59,'Points - Player Total'!$A$8:$A$59,'Points - Teams W2'!$A18,'Teams - Window 2'!P$6:P$57,1)</f>
        <v>0</v>
      </c>
      <c r="Q18" s="97">
        <f>SUMIFS('Points - Player Total'!$AB$8:$AB$59,'Points - Player Total'!$A$8:$A$59,'Points - Teams W2'!$A18,'Teams - Window 2'!Q$6:Q$57,1)</f>
        <v>0</v>
      </c>
      <c r="R18" s="97">
        <f>SUMIFS('Points - Player Total'!$AB$8:$AB$59,'Points - Player Total'!$A$8:$A$59,'Points - Teams W2'!$A18,'Teams - Window 2'!R$6:R$57,1)</f>
        <v>0</v>
      </c>
      <c r="S18" s="97">
        <f>SUMIFS('Points - Player Total'!$AB$8:$AB$59,'Points - Player Total'!$A$8:$A$59,'Points - Teams W2'!$A18,'Teams - Window 2'!S$6:S$57,1)</f>
        <v>0</v>
      </c>
      <c r="T18" s="97">
        <f>SUMIFS('Points - Player Total'!$AB$8:$AB$59,'Points - Player Total'!$A$8:$A$59,'Points - Teams W2'!$A18,'Teams - Window 2'!T$6:T$57,1)</f>
        <v>0</v>
      </c>
      <c r="U18" s="97">
        <f>SUMIFS('Points - Player Total'!$AB$8:$AB$59,'Points - Player Total'!$A$8:$A$59,'Points - Teams W2'!$A18,'Teams - Window 2'!U$6:U$57,1)</f>
        <v>0</v>
      </c>
      <c r="V18" s="97">
        <f>SUMIFS('Points - Player Total'!$AB$8:$AB$59,'Points - Player Total'!$A$8:$A$59,'Points - Teams W2'!$A18,'Teams - Window 2'!V$6:V$57,1)</f>
        <v>0</v>
      </c>
      <c r="W18" s="97">
        <f>SUMIFS('Points - Player Total'!$AB$8:$AB$59,'Points - Player Total'!$A$8:$A$59,'Points - Teams W2'!$A18,'Teams - Window 2'!W$6:W$57,1)</f>
        <v>0</v>
      </c>
      <c r="X18" s="97">
        <f>SUMIFS('Points - Player Total'!$AB$8:$AB$59,'Points - Player Total'!$A$8:$A$59,'Points - Teams W2'!$A18,'Teams - Window 2'!X$6:X$57,1)</f>
        <v>0</v>
      </c>
      <c r="Y18" s="97">
        <f>SUMIFS('Points - Player Total'!$AB$8:$AB$59,'Points - Player Total'!$A$8:$A$59,'Points - Teams W2'!$A18,'Teams - Window 2'!Y$6:Y$57,1)</f>
        <v>0</v>
      </c>
      <c r="Z18" s="97">
        <f>SUMIFS('Points - Player Total'!$AB$8:$AB$59,'Points - Player Total'!$A$8:$A$59,'Points - Teams W2'!$A18,'Teams - Window 2'!Z$6:Z$57,1)</f>
        <v>0</v>
      </c>
      <c r="AA18" s="97">
        <f>SUMIFS('Points - Player Total'!$AB$8:$AB$59,'Points - Player Total'!$A$8:$A$59,'Points - Teams W2'!$A18,'Teams - Window 2'!AA$6:AA$57,1)</f>
        <v>0</v>
      </c>
      <c r="AB18" s="97">
        <f>SUMIFS('Points - Player Total'!$AB$8:$AB$59,'Points - Player Total'!$A$8:$A$59,'Points - Teams W2'!$A18,'Teams - Window 2'!AB$6:AB$57,1)</f>
        <v>0</v>
      </c>
      <c r="AC18" s="97">
        <f>SUMIFS('Points - Player Total'!$AB$8:$AB$59,'Points - Player Total'!$A$8:$A$59,'Points - Teams W2'!$A18,'Teams - Window 2'!AC$6:AC$57,1)</f>
        <v>0</v>
      </c>
      <c r="AD18" s="97">
        <f>SUMIFS('Points - Player Total'!$AB$8:$AB$59,'Points - Player Total'!$A$8:$A$59,'Points - Teams W2'!$A18,'Teams - Window 2'!AD$6:AD$57,1)</f>
        <v>0</v>
      </c>
      <c r="AE18" s="97">
        <f>SUMIFS('Points - Player Total'!$AB$8:$AB$59,'Points - Player Total'!$A$8:$A$59,'Points - Teams W2'!$A18,'Teams - Window 2'!AE$6:AE$57,1)</f>
        <v>0</v>
      </c>
      <c r="AF18" s="97">
        <f>SUMIFS('Points - Player Total'!$AB$8:$AB$59,'Points - Player Total'!$A$8:$A$59,'Points - Teams W2'!$A18,'Teams - Window 2'!AF$6:AF$57,1)</f>
        <v>0</v>
      </c>
      <c r="AG18" s="97">
        <f>SUMIFS('Points - Player Total'!$AB$8:$AB$59,'Points - Player Total'!$A$8:$A$59,'Points - Teams W2'!$A18,'Teams - Window 2'!AG$6:AG$57,1)</f>
        <v>0</v>
      </c>
      <c r="AH18" s="97">
        <f>SUMIFS('Points - Player Total'!$AB$8:$AB$59,'Points - Player Total'!$A$8:$A$59,'Points - Teams W2'!$A18,'Teams - Window 2'!AH$6:AH$57,1)</f>
        <v>0</v>
      </c>
      <c r="AI18" s="97">
        <f>SUMIFS('Points - Player Total'!$AB$8:$AB$59,'Points - Player Total'!$A$8:$A$59,'Points - Teams W2'!$A18,'Teams - Window 2'!AI$6:AI$57,1)</f>
        <v>0</v>
      </c>
      <c r="AJ18" s="97">
        <f>SUMIFS('Points - Player Total'!$AB$8:$AB$59,'Points - Player Total'!$A$8:$A$59,'Points - Teams W2'!$A18,'Teams - Window 2'!AJ$6:AJ$57,1)</f>
        <v>0</v>
      </c>
      <c r="AK18" s="97">
        <f>SUMIFS('Points - Player Total'!$AB$8:$AB$59,'Points - Player Total'!$A$8:$A$59,'Points - Teams W2'!$A18,'Teams - Window 2'!AK$6:AK$57,1)</f>
        <v>0</v>
      </c>
      <c r="AL18" s="97">
        <f>SUMIFS('Points - Player Total'!$AB$8:$AB$59,'Points - Player Total'!$A$8:$A$59,'Points - Teams W2'!$A18,'Teams - Window 2'!AL$6:AL$57,1)</f>
        <v>0</v>
      </c>
      <c r="AM18" s="97">
        <f>SUMIFS('Points - Player Total'!$AB$8:$AB$59,'Points - Player Total'!$A$8:$A$59,'Points - Teams W2'!$A18,'Teams - Window 2'!AM$6:AM$57,1)</f>
        <v>0</v>
      </c>
      <c r="AN18" s="97">
        <f>SUMIFS('Points - Player Total'!$AB$8:$AB$59,'Points - Player Total'!$A$8:$A$59,'Points - Teams W2'!$A18,'Teams - Window 2'!AN$6:AN$57,1)</f>
        <v>0</v>
      </c>
      <c r="AO18" s="97">
        <f>SUMIFS('Points - Player Total'!$AB$8:$AB$59,'Points - Player Total'!$A$8:$A$59,'Points - Teams W2'!$A18,'Teams - Window 2'!AO$6:AO$57,1)</f>
        <v>0</v>
      </c>
      <c r="AP18" s="97">
        <f>SUMIFS('Points - Player Total'!$AB$8:$AB$59,'Points - Player Total'!$A$8:$A$59,'Points - Teams W2'!$A18,'Teams - Window 2'!AP$6:AP$57,1)</f>
        <v>0</v>
      </c>
      <c r="AQ18" s="97">
        <f>SUMIFS('Points - Player Total'!$AB$8:$AB$59,'Points - Player Total'!$A$8:$A$59,'Points - Teams W2'!$A18,'Teams - Window 2'!AQ$6:AQ$57,1)</f>
        <v>0</v>
      </c>
      <c r="AR18" s="97">
        <f>SUMIFS('Points - Player Total'!$AB$8:$AB$59,'Points - Player Total'!$A$8:$A$59,'Points - Teams W2'!$A18,'Teams - Window 2'!AR$6:AR$57,1)</f>
        <v>0</v>
      </c>
      <c r="AS18" s="97">
        <f>SUMIFS('Points - Player Total'!$AB$8:$AB$59,'Points - Player Total'!$A$8:$A$59,'Points - Teams W2'!$A18,'Teams - Window 2'!AS$6:AS$57,1)</f>
        <v>0</v>
      </c>
      <c r="AT18" s="97">
        <f>SUMIFS('Points - Player Total'!$AB$8:$AB$59,'Points - Player Total'!$A$8:$A$59,'Points - Teams W2'!$A18,'Teams - Window 2'!AT$6:AT$57,1)</f>
        <v>0</v>
      </c>
      <c r="AU18" s="97">
        <f>SUMIFS('Points - Player Total'!$AB$8:$AB$59,'Points - Player Total'!$A$8:$A$59,'Points - Teams W2'!$A18,'Teams - Window 2'!AU$6:AU$57,1)</f>
        <v>0</v>
      </c>
      <c r="AV18" s="97">
        <f>SUMIFS('Points - Player Total'!$AB$8:$AB$59,'Points - Player Total'!$A$8:$A$59,'Points - Teams W2'!$A18,'Teams - Window 2'!AV$6:AV$57,1)</f>
        <v>0</v>
      </c>
      <c r="AW18" s="97">
        <f>SUMIFS('Points - Player Total'!$AB$8:$AB$59,'Points - Player Total'!$A$8:$A$59,'Points - Teams W2'!$A18,'Teams - Window 2'!AW$6:AW$57,1)</f>
        <v>0</v>
      </c>
      <c r="AX18" s="97">
        <f>SUMIFS('Points - Player Total'!$AB$8:$AB$59,'Points - Player Total'!$A$8:$A$59,'Points - Teams W2'!$A18,'Teams - Window 2'!AX$6:AX$57,1)</f>
        <v>0</v>
      </c>
      <c r="AY18" s="97">
        <f>SUMIFS('Points - Player Total'!$AB$8:$AB$59,'Points - Player Total'!$A$8:$A$59,'Points - Teams W2'!$A18,'Teams - Window 2'!AY$6:AY$57,1)</f>
        <v>0</v>
      </c>
      <c r="AZ18" s="97">
        <f>SUMIFS('Points - Player Total'!$AB$8:$AB$59,'Points - Player Total'!$A$8:$A$59,'Points - Teams W2'!$A18,'Teams - Window 2'!AZ$6:AZ$57,1)</f>
        <v>0</v>
      </c>
      <c r="BA18" s="97">
        <f>SUMIFS('Points - Player Total'!$AB$8:$AB$59,'Points - Player Total'!$A$8:$A$59,'Points - Teams W2'!$A18,'Teams - Window 2'!BA$6:BA$57,1)</f>
        <v>0</v>
      </c>
      <c r="BB18" s="97">
        <f>SUMIFS('Points - Player Total'!$AB$8:$AB$59,'Points - Player Total'!$A$8:$A$59,'Points - Teams W2'!$A18,'Teams - Window 2'!BB$6:BB$57,1)</f>
        <v>0</v>
      </c>
      <c r="BC18" s="97">
        <f>SUMIFS('Points - Player Total'!$AB$8:$AB$59,'Points - Player Total'!$A$8:$A$59,'Points - Teams W2'!$A18,'Teams - Window 2'!BC$6:BC$57,1)</f>
        <v>0</v>
      </c>
      <c r="BD18" s="97">
        <f>SUMIFS('Points - Player Total'!$AB$8:$AB$59,'Points - Player Total'!$A$8:$A$59,'Points - Teams W2'!$A18,'Teams - Window 2'!BD$6:BD$57,1)</f>
        <v>0</v>
      </c>
      <c r="BE18" s="97">
        <f>SUMIFS('Points - Player Total'!$AB$8:$AB$59,'Points - Player Total'!$A$8:$A$59,'Points - Teams W2'!$A18,'Teams - Window 2'!BE$6:BE$57,1)</f>
        <v>0</v>
      </c>
      <c r="BF18" s="97"/>
    </row>
    <row r="19" spans="1:58" x14ac:dyDescent="0.25">
      <c r="A19" t="s">
        <v>28</v>
      </c>
      <c r="B19" s="16" t="s">
        <v>78</v>
      </c>
      <c r="C19" t="s">
        <v>98</v>
      </c>
      <c r="D19" s="15">
        <v>8</v>
      </c>
      <c r="E19" s="97">
        <f>SUMIFS('Points - Player Total'!$AB$8:$AB$59,'Points - Player Total'!$A$8:$A$59,'Points - Teams W2'!$A19,'Teams - Window 2'!E$6:E$57,1)</f>
        <v>0</v>
      </c>
      <c r="F19" s="97">
        <f>SUMIFS('Points - Player Total'!$AB$8:$AB$59,'Points - Player Total'!$A$8:$A$59,'Points - Teams W2'!$A19,'Teams - Window 2'!F$6:F$57,1)</f>
        <v>0</v>
      </c>
      <c r="G19" s="97">
        <f>SUMIFS('Points - Player Total'!$AB$8:$AB$59,'Points - Player Total'!$A$8:$A$59,'Points - Teams W2'!$A19,'Teams - Window 2'!G$6:G$57,1)</f>
        <v>0</v>
      </c>
      <c r="H19" s="97">
        <f>SUMIFS('Points - Player Total'!$AB$8:$AB$59,'Points - Player Total'!$A$8:$A$59,'Points - Teams W2'!$A19,'Teams - Window 2'!H$6:H$57,1)</f>
        <v>0</v>
      </c>
      <c r="I19" s="97">
        <f>SUMIFS('Points - Player Total'!$AB$8:$AB$59,'Points - Player Total'!$A$8:$A$59,'Points - Teams W2'!$A19,'Teams - Window 2'!I$6:I$57,1)</f>
        <v>0</v>
      </c>
      <c r="J19" s="97">
        <f>SUMIFS('Points - Player Total'!$AB$8:$AB$59,'Points - Player Total'!$A$8:$A$59,'Points - Teams W2'!$A19,'Teams - Window 2'!J$6:J$57,1)</f>
        <v>0</v>
      </c>
      <c r="K19" s="97">
        <f>SUMIFS('Points - Player Total'!$AB$8:$AB$59,'Points - Player Total'!$A$8:$A$59,'Points - Teams W2'!$A19,'Teams - Window 2'!K$6:K$57,1)</f>
        <v>120</v>
      </c>
      <c r="L19" s="97">
        <f>SUMIFS('Points - Player Total'!$AB$8:$AB$59,'Points - Player Total'!$A$8:$A$59,'Points - Teams W2'!$A19,'Teams - Window 2'!L$6:L$57,1)</f>
        <v>0</v>
      </c>
      <c r="M19" s="97">
        <f>SUMIFS('Points - Player Total'!$AB$8:$AB$59,'Points - Player Total'!$A$8:$A$59,'Points - Teams W2'!$A19,'Teams - Window 2'!M$6:M$57,1)</f>
        <v>0</v>
      </c>
      <c r="N19" s="97">
        <f>SUMIFS('Points - Player Total'!$AB$8:$AB$59,'Points - Player Total'!$A$8:$A$59,'Points - Teams W2'!$A19,'Teams - Window 2'!N$6:N$57,1)</f>
        <v>120</v>
      </c>
      <c r="O19" s="97">
        <f>SUMIFS('Points - Player Total'!$AB$8:$AB$59,'Points - Player Total'!$A$8:$A$59,'Points - Teams W2'!$A19,'Teams - Window 2'!O$6:O$57,1)</f>
        <v>0</v>
      </c>
      <c r="P19" s="97">
        <f>SUMIFS('Points - Player Total'!$AB$8:$AB$59,'Points - Player Total'!$A$8:$A$59,'Points - Teams W2'!$A19,'Teams - Window 2'!P$6:P$57,1)</f>
        <v>120</v>
      </c>
      <c r="Q19" s="97">
        <f>SUMIFS('Points - Player Total'!$AB$8:$AB$59,'Points - Player Total'!$A$8:$A$59,'Points - Teams W2'!$A19,'Teams - Window 2'!Q$6:Q$57,1)</f>
        <v>0</v>
      </c>
      <c r="R19" s="97">
        <f>SUMIFS('Points - Player Total'!$AB$8:$AB$59,'Points - Player Total'!$A$8:$A$59,'Points - Teams W2'!$A19,'Teams - Window 2'!R$6:R$57,1)</f>
        <v>0</v>
      </c>
      <c r="S19" s="97">
        <f>SUMIFS('Points - Player Total'!$AB$8:$AB$59,'Points - Player Total'!$A$8:$A$59,'Points - Teams W2'!$A19,'Teams - Window 2'!S$6:S$57,1)</f>
        <v>0</v>
      </c>
      <c r="T19" s="97">
        <f>SUMIFS('Points - Player Total'!$AB$8:$AB$59,'Points - Player Total'!$A$8:$A$59,'Points - Teams W2'!$A19,'Teams - Window 2'!T$6:T$57,1)</f>
        <v>0</v>
      </c>
      <c r="U19" s="97">
        <f>SUMIFS('Points - Player Total'!$AB$8:$AB$59,'Points - Player Total'!$A$8:$A$59,'Points - Teams W2'!$A19,'Teams - Window 2'!U$6:U$57,1)</f>
        <v>120</v>
      </c>
      <c r="V19" s="97">
        <f>SUMIFS('Points - Player Total'!$AB$8:$AB$59,'Points - Player Total'!$A$8:$A$59,'Points - Teams W2'!$A19,'Teams - Window 2'!V$6:V$57,1)</f>
        <v>0</v>
      </c>
      <c r="W19" s="97">
        <f>SUMIFS('Points - Player Total'!$AB$8:$AB$59,'Points - Player Total'!$A$8:$A$59,'Points - Teams W2'!$A19,'Teams - Window 2'!W$6:W$57,1)</f>
        <v>0</v>
      </c>
      <c r="X19" s="97">
        <f>SUMIFS('Points - Player Total'!$AB$8:$AB$59,'Points - Player Total'!$A$8:$A$59,'Points - Teams W2'!$A19,'Teams - Window 2'!X$6:X$57,1)</f>
        <v>0</v>
      </c>
      <c r="Y19" s="97">
        <f>SUMIFS('Points - Player Total'!$AB$8:$AB$59,'Points - Player Total'!$A$8:$A$59,'Points - Teams W2'!$A19,'Teams - Window 2'!Y$6:Y$57,1)</f>
        <v>120</v>
      </c>
      <c r="Z19" s="97">
        <f>SUMIFS('Points - Player Total'!$AB$8:$AB$59,'Points - Player Total'!$A$8:$A$59,'Points - Teams W2'!$A19,'Teams - Window 2'!Z$6:Z$57,1)</f>
        <v>0</v>
      </c>
      <c r="AA19" s="97">
        <f>SUMIFS('Points - Player Total'!$AB$8:$AB$59,'Points - Player Total'!$A$8:$A$59,'Points - Teams W2'!$A19,'Teams - Window 2'!AA$6:AA$57,1)</f>
        <v>120</v>
      </c>
      <c r="AB19" s="97">
        <f>SUMIFS('Points - Player Total'!$AB$8:$AB$59,'Points - Player Total'!$A$8:$A$59,'Points - Teams W2'!$A19,'Teams - Window 2'!AB$6:AB$57,1)</f>
        <v>120</v>
      </c>
      <c r="AC19" s="97">
        <f>SUMIFS('Points - Player Total'!$AB$8:$AB$59,'Points - Player Total'!$A$8:$A$59,'Points - Teams W2'!$A19,'Teams - Window 2'!AC$6:AC$57,1)</f>
        <v>0</v>
      </c>
      <c r="AD19" s="97">
        <f>SUMIFS('Points - Player Total'!$AB$8:$AB$59,'Points - Player Total'!$A$8:$A$59,'Points - Teams W2'!$A19,'Teams - Window 2'!AD$6:AD$57,1)</f>
        <v>0</v>
      </c>
      <c r="AE19" s="97">
        <f>SUMIFS('Points - Player Total'!$AB$8:$AB$59,'Points - Player Total'!$A$8:$A$59,'Points - Teams W2'!$A19,'Teams - Window 2'!AE$6:AE$57,1)</f>
        <v>0</v>
      </c>
      <c r="AF19" s="97">
        <f>SUMIFS('Points - Player Total'!$AB$8:$AB$59,'Points - Player Total'!$A$8:$A$59,'Points - Teams W2'!$A19,'Teams - Window 2'!AF$6:AF$57,1)</f>
        <v>0</v>
      </c>
      <c r="AG19" s="97">
        <f>SUMIFS('Points - Player Total'!$AB$8:$AB$59,'Points - Player Total'!$A$8:$A$59,'Points - Teams W2'!$A19,'Teams - Window 2'!AG$6:AG$57,1)</f>
        <v>120</v>
      </c>
      <c r="AH19" s="97">
        <f>SUMIFS('Points - Player Total'!$AB$8:$AB$59,'Points - Player Total'!$A$8:$A$59,'Points - Teams W2'!$A19,'Teams - Window 2'!AH$6:AH$57,1)</f>
        <v>120</v>
      </c>
      <c r="AI19" s="97">
        <f>SUMIFS('Points - Player Total'!$AB$8:$AB$59,'Points - Player Total'!$A$8:$A$59,'Points - Teams W2'!$A19,'Teams - Window 2'!AI$6:AI$57,1)</f>
        <v>120</v>
      </c>
      <c r="AJ19" s="97">
        <f>SUMIFS('Points - Player Total'!$AB$8:$AB$59,'Points - Player Total'!$A$8:$A$59,'Points - Teams W2'!$A19,'Teams - Window 2'!AJ$6:AJ$57,1)</f>
        <v>0</v>
      </c>
      <c r="AK19" s="97">
        <f>SUMIFS('Points - Player Total'!$AB$8:$AB$59,'Points - Player Total'!$A$8:$A$59,'Points - Teams W2'!$A19,'Teams - Window 2'!AK$6:AK$57,1)</f>
        <v>120</v>
      </c>
      <c r="AL19" s="97">
        <f>SUMIFS('Points - Player Total'!$AB$8:$AB$59,'Points - Player Total'!$A$8:$A$59,'Points - Teams W2'!$A19,'Teams - Window 2'!AL$6:AL$57,1)</f>
        <v>0</v>
      </c>
      <c r="AM19" s="97">
        <f>SUMIFS('Points - Player Total'!$AB$8:$AB$59,'Points - Player Total'!$A$8:$A$59,'Points - Teams W2'!$A19,'Teams - Window 2'!AM$6:AM$57,1)</f>
        <v>120</v>
      </c>
      <c r="AN19" s="97">
        <f>SUMIFS('Points - Player Total'!$AB$8:$AB$59,'Points - Player Total'!$A$8:$A$59,'Points - Teams W2'!$A19,'Teams - Window 2'!AN$6:AN$57,1)</f>
        <v>120</v>
      </c>
      <c r="AO19" s="97">
        <f>SUMIFS('Points - Player Total'!$AB$8:$AB$59,'Points - Player Total'!$A$8:$A$59,'Points - Teams W2'!$A19,'Teams - Window 2'!AO$6:AO$57,1)</f>
        <v>120</v>
      </c>
      <c r="AP19" s="97">
        <f>SUMIFS('Points - Player Total'!$AB$8:$AB$59,'Points - Player Total'!$A$8:$A$59,'Points - Teams W2'!$A19,'Teams - Window 2'!AP$6:AP$57,1)</f>
        <v>0</v>
      </c>
      <c r="AQ19" s="97">
        <f>SUMIFS('Points - Player Total'!$AB$8:$AB$59,'Points - Player Total'!$A$8:$A$59,'Points - Teams W2'!$A19,'Teams - Window 2'!AQ$6:AQ$57,1)</f>
        <v>120</v>
      </c>
      <c r="AR19" s="97">
        <f>SUMIFS('Points - Player Total'!$AB$8:$AB$59,'Points - Player Total'!$A$8:$A$59,'Points - Teams W2'!$A19,'Teams - Window 2'!AR$6:AR$57,1)</f>
        <v>120</v>
      </c>
      <c r="AS19" s="97">
        <f>SUMIFS('Points - Player Total'!$AB$8:$AB$59,'Points - Player Total'!$A$8:$A$59,'Points - Teams W2'!$A19,'Teams - Window 2'!AS$6:AS$57,1)</f>
        <v>0</v>
      </c>
      <c r="AT19" s="97">
        <f>SUMIFS('Points - Player Total'!$AB$8:$AB$59,'Points - Player Total'!$A$8:$A$59,'Points - Teams W2'!$A19,'Teams - Window 2'!AT$6:AT$57,1)</f>
        <v>0</v>
      </c>
      <c r="AU19" s="97">
        <f>SUMIFS('Points - Player Total'!$AB$8:$AB$59,'Points - Player Total'!$A$8:$A$59,'Points - Teams W2'!$A19,'Teams - Window 2'!AU$6:AU$57,1)</f>
        <v>120</v>
      </c>
      <c r="AV19" s="97">
        <f>SUMIFS('Points - Player Total'!$AB$8:$AB$59,'Points - Player Total'!$A$8:$A$59,'Points - Teams W2'!$A19,'Teams - Window 2'!AV$6:AV$57,1)</f>
        <v>120</v>
      </c>
      <c r="AW19" s="97">
        <f>SUMIFS('Points - Player Total'!$AB$8:$AB$59,'Points - Player Total'!$A$8:$A$59,'Points - Teams W2'!$A19,'Teams - Window 2'!AW$6:AW$57,1)</f>
        <v>0</v>
      </c>
      <c r="AX19" s="97">
        <f>SUMIFS('Points - Player Total'!$AB$8:$AB$59,'Points - Player Total'!$A$8:$A$59,'Points - Teams W2'!$A19,'Teams - Window 2'!AX$6:AX$57,1)</f>
        <v>0</v>
      </c>
      <c r="AY19" s="97">
        <f>SUMIFS('Points - Player Total'!$AB$8:$AB$59,'Points - Player Total'!$A$8:$A$59,'Points - Teams W2'!$A19,'Teams - Window 2'!AY$6:AY$57,1)</f>
        <v>0</v>
      </c>
      <c r="AZ19" s="97">
        <f>SUMIFS('Points - Player Total'!$AB$8:$AB$59,'Points - Player Total'!$A$8:$A$59,'Points - Teams W2'!$A19,'Teams - Window 2'!AZ$6:AZ$57,1)</f>
        <v>0</v>
      </c>
      <c r="BA19" s="97">
        <f>SUMIFS('Points - Player Total'!$AB$8:$AB$59,'Points - Player Total'!$A$8:$A$59,'Points - Teams W2'!$A19,'Teams - Window 2'!BA$6:BA$57,1)</f>
        <v>0</v>
      </c>
      <c r="BB19" s="97">
        <f>SUMIFS('Points - Player Total'!$AB$8:$AB$59,'Points - Player Total'!$A$8:$A$59,'Points - Teams W2'!$A19,'Teams - Window 2'!BB$6:BB$57,1)</f>
        <v>0</v>
      </c>
      <c r="BC19" s="97">
        <f>SUMIFS('Points - Player Total'!$AB$8:$AB$59,'Points - Player Total'!$A$8:$A$59,'Points - Teams W2'!$A19,'Teams - Window 2'!BC$6:BC$57,1)</f>
        <v>0</v>
      </c>
      <c r="BD19" s="97">
        <f>SUMIFS('Points - Player Total'!$AB$8:$AB$59,'Points - Player Total'!$A$8:$A$59,'Points - Teams W2'!$A19,'Teams - Window 2'!BD$6:BD$57,1)</f>
        <v>120</v>
      </c>
      <c r="BE19" s="97">
        <f>SUMIFS('Points - Player Total'!$AB$8:$AB$59,'Points - Player Total'!$A$8:$A$59,'Points - Teams W2'!$A19,'Teams - Window 2'!BE$6:BE$57,1)</f>
        <v>120</v>
      </c>
      <c r="BF19" s="97"/>
    </row>
    <row r="20" spans="1:58" x14ac:dyDescent="0.25">
      <c r="A20" t="s">
        <v>26</v>
      </c>
      <c r="B20" s="16" t="s">
        <v>78</v>
      </c>
      <c r="C20" t="s">
        <v>98</v>
      </c>
      <c r="D20" s="15">
        <v>6.5</v>
      </c>
      <c r="E20" s="97">
        <f>SUMIFS('Points - Player Total'!$AB$8:$AB$59,'Points - Player Total'!$A$8:$A$59,'Points - Teams W2'!$A20,'Teams - Window 2'!E$6:E$57,1)</f>
        <v>101</v>
      </c>
      <c r="F20" s="97">
        <f>SUMIFS('Points - Player Total'!$AB$8:$AB$59,'Points - Player Total'!$A$8:$A$59,'Points - Teams W2'!$A20,'Teams - Window 2'!F$6:F$57,1)</f>
        <v>101</v>
      </c>
      <c r="G20" s="97">
        <f>SUMIFS('Points - Player Total'!$AB$8:$AB$59,'Points - Player Total'!$A$8:$A$59,'Points - Teams W2'!$A20,'Teams - Window 2'!G$6:G$57,1)</f>
        <v>101</v>
      </c>
      <c r="H20" s="97">
        <f>SUMIFS('Points - Player Total'!$AB$8:$AB$59,'Points - Player Total'!$A$8:$A$59,'Points - Teams W2'!$A20,'Teams - Window 2'!H$6:H$57,1)</f>
        <v>0</v>
      </c>
      <c r="I20" s="97">
        <f>SUMIFS('Points - Player Total'!$AB$8:$AB$59,'Points - Player Total'!$A$8:$A$59,'Points - Teams W2'!$A20,'Teams - Window 2'!I$6:I$57,1)</f>
        <v>0</v>
      </c>
      <c r="J20" s="97">
        <f>SUMIFS('Points - Player Total'!$AB$8:$AB$59,'Points - Player Total'!$A$8:$A$59,'Points - Teams W2'!$A20,'Teams - Window 2'!J$6:J$57,1)</f>
        <v>101</v>
      </c>
      <c r="K20" s="97">
        <f>SUMIFS('Points - Player Total'!$AB$8:$AB$59,'Points - Player Total'!$A$8:$A$59,'Points - Teams W2'!$A20,'Teams - Window 2'!K$6:K$57,1)</f>
        <v>101</v>
      </c>
      <c r="L20" s="97">
        <f>SUMIFS('Points - Player Total'!$AB$8:$AB$59,'Points - Player Total'!$A$8:$A$59,'Points - Teams W2'!$A20,'Teams - Window 2'!L$6:L$57,1)</f>
        <v>101</v>
      </c>
      <c r="M20" s="97">
        <f>SUMIFS('Points - Player Total'!$AB$8:$AB$59,'Points - Player Total'!$A$8:$A$59,'Points - Teams W2'!$A20,'Teams - Window 2'!M$6:M$57,1)</f>
        <v>101</v>
      </c>
      <c r="N20" s="97">
        <f>SUMIFS('Points - Player Total'!$AB$8:$AB$59,'Points - Player Total'!$A$8:$A$59,'Points - Teams W2'!$A20,'Teams - Window 2'!N$6:N$57,1)</f>
        <v>101</v>
      </c>
      <c r="O20" s="97">
        <f>SUMIFS('Points - Player Total'!$AB$8:$AB$59,'Points - Player Total'!$A$8:$A$59,'Points - Teams W2'!$A20,'Teams - Window 2'!O$6:O$57,1)</f>
        <v>0</v>
      </c>
      <c r="P20" s="97">
        <f>SUMIFS('Points - Player Total'!$AB$8:$AB$59,'Points - Player Total'!$A$8:$A$59,'Points - Teams W2'!$A20,'Teams - Window 2'!P$6:P$57,1)</f>
        <v>0</v>
      </c>
      <c r="Q20" s="97">
        <f>SUMIFS('Points - Player Total'!$AB$8:$AB$59,'Points - Player Total'!$A$8:$A$59,'Points - Teams W2'!$A20,'Teams - Window 2'!Q$6:Q$57,1)</f>
        <v>101</v>
      </c>
      <c r="R20" s="97">
        <f>SUMIFS('Points - Player Total'!$AB$8:$AB$59,'Points - Player Total'!$A$8:$A$59,'Points - Teams W2'!$A20,'Teams - Window 2'!R$6:R$57,1)</f>
        <v>0</v>
      </c>
      <c r="S20" s="97">
        <f>SUMIFS('Points - Player Total'!$AB$8:$AB$59,'Points - Player Total'!$A$8:$A$59,'Points - Teams W2'!$A20,'Teams - Window 2'!S$6:S$57,1)</f>
        <v>0</v>
      </c>
      <c r="T20" s="97">
        <f>SUMIFS('Points - Player Total'!$AB$8:$AB$59,'Points - Player Total'!$A$8:$A$59,'Points - Teams W2'!$A20,'Teams - Window 2'!T$6:T$57,1)</f>
        <v>0</v>
      </c>
      <c r="U20" s="97">
        <f>SUMIFS('Points - Player Total'!$AB$8:$AB$59,'Points - Player Total'!$A$8:$A$59,'Points - Teams W2'!$A20,'Teams - Window 2'!U$6:U$57,1)</f>
        <v>0</v>
      </c>
      <c r="V20" s="97">
        <f>SUMIFS('Points - Player Total'!$AB$8:$AB$59,'Points - Player Total'!$A$8:$A$59,'Points - Teams W2'!$A20,'Teams - Window 2'!V$6:V$57,1)</f>
        <v>101</v>
      </c>
      <c r="W20" s="97">
        <f>SUMIFS('Points - Player Total'!$AB$8:$AB$59,'Points - Player Total'!$A$8:$A$59,'Points - Teams W2'!$A20,'Teams - Window 2'!W$6:W$57,1)</f>
        <v>101</v>
      </c>
      <c r="X20" s="97">
        <f>SUMIFS('Points - Player Total'!$AB$8:$AB$59,'Points - Player Total'!$A$8:$A$59,'Points - Teams W2'!$A20,'Teams - Window 2'!X$6:X$57,1)</f>
        <v>101</v>
      </c>
      <c r="Y20" s="97">
        <f>SUMIFS('Points - Player Total'!$AB$8:$AB$59,'Points - Player Total'!$A$8:$A$59,'Points - Teams W2'!$A20,'Teams - Window 2'!Y$6:Y$57,1)</f>
        <v>0</v>
      </c>
      <c r="Z20" s="97">
        <f>SUMIFS('Points - Player Total'!$AB$8:$AB$59,'Points - Player Total'!$A$8:$A$59,'Points - Teams W2'!$A20,'Teams - Window 2'!Z$6:Z$57,1)</f>
        <v>0</v>
      </c>
      <c r="AA20" s="97">
        <f>SUMIFS('Points - Player Total'!$AB$8:$AB$59,'Points - Player Total'!$A$8:$A$59,'Points - Teams W2'!$A20,'Teams - Window 2'!AA$6:AA$57,1)</f>
        <v>101</v>
      </c>
      <c r="AB20" s="97">
        <f>SUMIFS('Points - Player Total'!$AB$8:$AB$59,'Points - Player Total'!$A$8:$A$59,'Points - Teams W2'!$A20,'Teams - Window 2'!AB$6:AB$57,1)</f>
        <v>0</v>
      </c>
      <c r="AC20" s="97">
        <f>SUMIFS('Points - Player Total'!$AB$8:$AB$59,'Points - Player Total'!$A$8:$A$59,'Points - Teams W2'!$A20,'Teams - Window 2'!AC$6:AC$57,1)</f>
        <v>101</v>
      </c>
      <c r="AD20" s="97">
        <f>SUMIFS('Points - Player Total'!$AB$8:$AB$59,'Points - Player Total'!$A$8:$A$59,'Points - Teams W2'!$A20,'Teams - Window 2'!AD$6:AD$57,1)</f>
        <v>0</v>
      </c>
      <c r="AE20" s="97">
        <f>SUMIFS('Points - Player Total'!$AB$8:$AB$59,'Points - Player Total'!$A$8:$A$59,'Points - Teams W2'!$A20,'Teams - Window 2'!AE$6:AE$57,1)</f>
        <v>101</v>
      </c>
      <c r="AF20" s="97">
        <f>SUMIFS('Points - Player Total'!$AB$8:$AB$59,'Points - Player Total'!$A$8:$A$59,'Points - Teams W2'!$A20,'Teams - Window 2'!AF$6:AF$57,1)</f>
        <v>0</v>
      </c>
      <c r="AG20" s="97">
        <f>SUMIFS('Points - Player Total'!$AB$8:$AB$59,'Points - Player Total'!$A$8:$A$59,'Points - Teams W2'!$A20,'Teams - Window 2'!AG$6:AG$57,1)</f>
        <v>0</v>
      </c>
      <c r="AH20" s="97">
        <f>SUMIFS('Points - Player Total'!$AB$8:$AB$59,'Points - Player Total'!$A$8:$A$59,'Points - Teams W2'!$A20,'Teams - Window 2'!AH$6:AH$57,1)</f>
        <v>101</v>
      </c>
      <c r="AI20" s="97">
        <f>SUMIFS('Points - Player Total'!$AB$8:$AB$59,'Points - Player Total'!$A$8:$A$59,'Points - Teams W2'!$A20,'Teams - Window 2'!AI$6:AI$57,1)</f>
        <v>101</v>
      </c>
      <c r="AJ20" s="97">
        <f>SUMIFS('Points - Player Total'!$AB$8:$AB$59,'Points - Player Total'!$A$8:$A$59,'Points - Teams W2'!$A20,'Teams - Window 2'!AJ$6:AJ$57,1)</f>
        <v>101</v>
      </c>
      <c r="AK20" s="97">
        <f>SUMIFS('Points - Player Total'!$AB$8:$AB$59,'Points - Player Total'!$A$8:$A$59,'Points - Teams W2'!$A20,'Teams - Window 2'!AK$6:AK$57,1)</f>
        <v>0</v>
      </c>
      <c r="AL20" s="97">
        <f>SUMIFS('Points - Player Total'!$AB$8:$AB$59,'Points - Player Total'!$A$8:$A$59,'Points - Teams W2'!$A20,'Teams - Window 2'!AL$6:AL$57,1)</f>
        <v>101</v>
      </c>
      <c r="AM20" s="97">
        <f>SUMIFS('Points - Player Total'!$AB$8:$AB$59,'Points - Player Total'!$A$8:$A$59,'Points - Teams W2'!$A20,'Teams - Window 2'!AM$6:AM$57,1)</f>
        <v>0</v>
      </c>
      <c r="AN20" s="97">
        <f>SUMIFS('Points - Player Total'!$AB$8:$AB$59,'Points - Player Total'!$A$8:$A$59,'Points - Teams W2'!$A20,'Teams - Window 2'!AN$6:AN$57,1)</f>
        <v>101</v>
      </c>
      <c r="AO20" s="97">
        <f>SUMIFS('Points - Player Total'!$AB$8:$AB$59,'Points - Player Total'!$A$8:$A$59,'Points - Teams W2'!$A20,'Teams - Window 2'!AO$6:AO$57,1)</f>
        <v>101</v>
      </c>
      <c r="AP20" s="97">
        <f>SUMIFS('Points - Player Total'!$AB$8:$AB$59,'Points - Player Total'!$A$8:$A$59,'Points - Teams W2'!$A20,'Teams - Window 2'!AP$6:AP$57,1)</f>
        <v>101</v>
      </c>
      <c r="AQ20" s="97">
        <f>SUMIFS('Points - Player Total'!$AB$8:$AB$59,'Points - Player Total'!$A$8:$A$59,'Points - Teams W2'!$A20,'Teams - Window 2'!AQ$6:AQ$57,1)</f>
        <v>0</v>
      </c>
      <c r="AR20" s="97">
        <f>SUMIFS('Points - Player Total'!$AB$8:$AB$59,'Points - Player Total'!$A$8:$A$59,'Points - Teams W2'!$A20,'Teams - Window 2'!AR$6:AR$57,1)</f>
        <v>0</v>
      </c>
      <c r="AS20" s="97">
        <f>SUMIFS('Points - Player Total'!$AB$8:$AB$59,'Points - Player Total'!$A$8:$A$59,'Points - Teams W2'!$A20,'Teams - Window 2'!AS$6:AS$57,1)</f>
        <v>101</v>
      </c>
      <c r="AT20" s="97">
        <f>SUMIFS('Points - Player Total'!$AB$8:$AB$59,'Points - Player Total'!$A$8:$A$59,'Points - Teams W2'!$A20,'Teams - Window 2'!AT$6:AT$57,1)</f>
        <v>101</v>
      </c>
      <c r="AU20" s="97">
        <f>SUMIFS('Points - Player Total'!$AB$8:$AB$59,'Points - Player Total'!$A$8:$A$59,'Points - Teams W2'!$A20,'Teams - Window 2'!AU$6:AU$57,1)</f>
        <v>0</v>
      </c>
      <c r="AV20" s="97">
        <f>SUMIFS('Points - Player Total'!$AB$8:$AB$59,'Points - Player Total'!$A$8:$A$59,'Points - Teams W2'!$A20,'Teams - Window 2'!AV$6:AV$57,1)</f>
        <v>0</v>
      </c>
      <c r="AW20" s="97">
        <f>SUMIFS('Points - Player Total'!$AB$8:$AB$59,'Points - Player Total'!$A$8:$A$59,'Points - Teams W2'!$A20,'Teams - Window 2'!AW$6:AW$57,1)</f>
        <v>101</v>
      </c>
      <c r="AX20" s="97">
        <f>SUMIFS('Points - Player Total'!$AB$8:$AB$59,'Points - Player Total'!$A$8:$A$59,'Points - Teams W2'!$A20,'Teams - Window 2'!AX$6:AX$57,1)</f>
        <v>0</v>
      </c>
      <c r="AY20" s="97">
        <f>SUMIFS('Points - Player Total'!$AB$8:$AB$59,'Points - Player Total'!$A$8:$A$59,'Points - Teams W2'!$A20,'Teams - Window 2'!AY$6:AY$57,1)</f>
        <v>101</v>
      </c>
      <c r="AZ20" s="97">
        <f>SUMIFS('Points - Player Total'!$AB$8:$AB$59,'Points - Player Total'!$A$8:$A$59,'Points - Teams W2'!$A20,'Teams - Window 2'!AZ$6:AZ$57,1)</f>
        <v>0</v>
      </c>
      <c r="BA20" s="97">
        <f>SUMIFS('Points - Player Total'!$AB$8:$AB$59,'Points - Player Total'!$A$8:$A$59,'Points - Teams W2'!$A20,'Teams - Window 2'!BA$6:BA$57,1)</f>
        <v>101</v>
      </c>
      <c r="BB20" s="97">
        <f>SUMIFS('Points - Player Total'!$AB$8:$AB$59,'Points - Player Total'!$A$8:$A$59,'Points - Teams W2'!$A20,'Teams - Window 2'!BB$6:BB$57,1)</f>
        <v>0</v>
      </c>
      <c r="BC20" s="97">
        <f>SUMIFS('Points - Player Total'!$AB$8:$AB$59,'Points - Player Total'!$A$8:$A$59,'Points - Teams W2'!$A20,'Teams - Window 2'!BC$6:BC$57,1)</f>
        <v>0</v>
      </c>
      <c r="BD20" s="97">
        <f>SUMIFS('Points - Player Total'!$AB$8:$AB$59,'Points - Player Total'!$A$8:$A$59,'Points - Teams W2'!$A20,'Teams - Window 2'!BD$6:BD$57,1)</f>
        <v>0</v>
      </c>
      <c r="BE20" s="97">
        <f>SUMIFS('Points - Player Total'!$AB$8:$AB$59,'Points - Player Total'!$A$8:$A$59,'Points - Teams W2'!$A20,'Teams - Window 2'!BE$6:BE$57,1)</f>
        <v>101</v>
      </c>
      <c r="BF20" s="97"/>
    </row>
    <row r="21" spans="1:58" x14ac:dyDescent="0.25">
      <c r="A21" t="s">
        <v>31</v>
      </c>
      <c r="B21" s="16" t="s">
        <v>80</v>
      </c>
      <c r="C21" t="s">
        <v>98</v>
      </c>
      <c r="D21" s="15">
        <v>6</v>
      </c>
      <c r="E21" s="97">
        <f>SUMIFS('Points - Player Total'!$AB$8:$AB$59,'Points - Player Total'!$A$8:$A$59,'Points - Teams W2'!$A21,'Teams - Window 2'!E$6:E$57,1)</f>
        <v>67</v>
      </c>
      <c r="F21" s="97">
        <f>SUMIFS('Points - Player Total'!$AB$8:$AB$59,'Points - Player Total'!$A$8:$A$59,'Points - Teams W2'!$A21,'Teams - Window 2'!F$6:F$57,1)</f>
        <v>67</v>
      </c>
      <c r="G21" s="97">
        <f>SUMIFS('Points - Player Total'!$AB$8:$AB$59,'Points - Player Total'!$A$8:$A$59,'Points - Teams W2'!$A21,'Teams - Window 2'!G$6:G$57,1)</f>
        <v>0</v>
      </c>
      <c r="H21" s="97">
        <f>SUMIFS('Points - Player Total'!$AB$8:$AB$59,'Points - Player Total'!$A$8:$A$59,'Points - Teams W2'!$A21,'Teams - Window 2'!H$6:H$57,1)</f>
        <v>0</v>
      </c>
      <c r="I21" s="97">
        <f>SUMIFS('Points - Player Total'!$AB$8:$AB$59,'Points - Player Total'!$A$8:$A$59,'Points - Teams W2'!$A21,'Teams - Window 2'!I$6:I$57,1)</f>
        <v>67</v>
      </c>
      <c r="J21" s="97">
        <f>SUMIFS('Points - Player Total'!$AB$8:$AB$59,'Points - Player Total'!$A$8:$A$59,'Points - Teams W2'!$A21,'Teams - Window 2'!J$6:J$57,1)</f>
        <v>67</v>
      </c>
      <c r="K21" s="97">
        <f>SUMIFS('Points - Player Total'!$AB$8:$AB$59,'Points - Player Total'!$A$8:$A$59,'Points - Teams W2'!$A21,'Teams - Window 2'!K$6:K$57,1)</f>
        <v>0</v>
      </c>
      <c r="L21" s="97">
        <f>SUMIFS('Points - Player Total'!$AB$8:$AB$59,'Points - Player Total'!$A$8:$A$59,'Points - Teams W2'!$A21,'Teams - Window 2'!L$6:L$57,1)</f>
        <v>67</v>
      </c>
      <c r="M21" s="97">
        <f>SUMIFS('Points - Player Total'!$AB$8:$AB$59,'Points - Player Total'!$A$8:$A$59,'Points - Teams W2'!$A21,'Teams - Window 2'!M$6:M$57,1)</f>
        <v>0</v>
      </c>
      <c r="N21" s="97">
        <f>SUMIFS('Points - Player Total'!$AB$8:$AB$59,'Points - Player Total'!$A$8:$A$59,'Points - Teams W2'!$A21,'Teams - Window 2'!N$6:N$57,1)</f>
        <v>67</v>
      </c>
      <c r="O21" s="97">
        <f>SUMIFS('Points - Player Total'!$AB$8:$AB$59,'Points - Player Total'!$A$8:$A$59,'Points - Teams W2'!$A21,'Teams - Window 2'!O$6:O$57,1)</f>
        <v>67</v>
      </c>
      <c r="P21" s="97">
        <f>SUMIFS('Points - Player Total'!$AB$8:$AB$59,'Points - Player Total'!$A$8:$A$59,'Points - Teams W2'!$A21,'Teams - Window 2'!P$6:P$57,1)</f>
        <v>67</v>
      </c>
      <c r="Q21" s="97">
        <f>SUMIFS('Points - Player Total'!$AB$8:$AB$59,'Points - Player Total'!$A$8:$A$59,'Points - Teams W2'!$A21,'Teams - Window 2'!Q$6:Q$57,1)</f>
        <v>67</v>
      </c>
      <c r="R21" s="97">
        <f>SUMIFS('Points - Player Total'!$AB$8:$AB$59,'Points - Player Total'!$A$8:$A$59,'Points - Teams W2'!$A21,'Teams - Window 2'!R$6:R$57,1)</f>
        <v>67</v>
      </c>
      <c r="S21" s="97">
        <f>SUMIFS('Points - Player Total'!$AB$8:$AB$59,'Points - Player Total'!$A$8:$A$59,'Points - Teams W2'!$A21,'Teams - Window 2'!S$6:S$57,1)</f>
        <v>67</v>
      </c>
      <c r="T21" s="97">
        <f>SUMIFS('Points - Player Total'!$AB$8:$AB$59,'Points - Player Total'!$A$8:$A$59,'Points - Teams W2'!$A21,'Teams - Window 2'!T$6:T$57,1)</f>
        <v>0</v>
      </c>
      <c r="U21" s="97">
        <f>SUMIFS('Points - Player Total'!$AB$8:$AB$59,'Points - Player Total'!$A$8:$A$59,'Points - Teams W2'!$A21,'Teams - Window 2'!U$6:U$57,1)</f>
        <v>67</v>
      </c>
      <c r="V21" s="97">
        <f>SUMIFS('Points - Player Total'!$AB$8:$AB$59,'Points - Player Total'!$A$8:$A$59,'Points - Teams W2'!$A21,'Teams - Window 2'!V$6:V$57,1)</f>
        <v>67</v>
      </c>
      <c r="W21" s="97">
        <f>SUMIFS('Points - Player Total'!$AB$8:$AB$59,'Points - Player Total'!$A$8:$A$59,'Points - Teams W2'!$A21,'Teams - Window 2'!W$6:W$57,1)</f>
        <v>67</v>
      </c>
      <c r="X21" s="97">
        <f>SUMIFS('Points - Player Total'!$AB$8:$AB$59,'Points - Player Total'!$A$8:$A$59,'Points - Teams W2'!$A21,'Teams - Window 2'!X$6:X$57,1)</f>
        <v>67</v>
      </c>
      <c r="Y21" s="97">
        <f>SUMIFS('Points - Player Total'!$AB$8:$AB$59,'Points - Player Total'!$A$8:$A$59,'Points - Teams W2'!$A21,'Teams - Window 2'!Y$6:Y$57,1)</f>
        <v>0</v>
      </c>
      <c r="Z21" s="97">
        <f>SUMIFS('Points - Player Total'!$AB$8:$AB$59,'Points - Player Total'!$A$8:$A$59,'Points - Teams W2'!$A21,'Teams - Window 2'!Z$6:Z$57,1)</f>
        <v>67</v>
      </c>
      <c r="AA21" s="97">
        <f>SUMIFS('Points - Player Total'!$AB$8:$AB$59,'Points - Player Total'!$A$8:$A$59,'Points - Teams W2'!$A21,'Teams - Window 2'!AA$6:AA$57,1)</f>
        <v>67</v>
      </c>
      <c r="AB21" s="97">
        <f>SUMIFS('Points - Player Total'!$AB$8:$AB$59,'Points - Player Total'!$A$8:$A$59,'Points - Teams W2'!$A21,'Teams - Window 2'!AB$6:AB$57,1)</f>
        <v>67</v>
      </c>
      <c r="AC21" s="97">
        <f>SUMIFS('Points - Player Total'!$AB$8:$AB$59,'Points - Player Total'!$A$8:$A$59,'Points - Teams W2'!$A21,'Teams - Window 2'!AC$6:AC$57,1)</f>
        <v>0</v>
      </c>
      <c r="AD21" s="97">
        <f>SUMIFS('Points - Player Total'!$AB$8:$AB$59,'Points - Player Total'!$A$8:$A$59,'Points - Teams W2'!$A21,'Teams - Window 2'!AD$6:AD$57,1)</f>
        <v>67</v>
      </c>
      <c r="AE21" s="97">
        <f>SUMIFS('Points - Player Total'!$AB$8:$AB$59,'Points - Player Total'!$A$8:$A$59,'Points - Teams W2'!$A21,'Teams - Window 2'!AE$6:AE$57,1)</f>
        <v>0</v>
      </c>
      <c r="AF21" s="97">
        <f>SUMIFS('Points - Player Total'!$AB$8:$AB$59,'Points - Player Total'!$A$8:$A$59,'Points - Teams W2'!$A21,'Teams - Window 2'!AF$6:AF$57,1)</f>
        <v>67</v>
      </c>
      <c r="AG21" s="97">
        <f>SUMIFS('Points - Player Total'!$AB$8:$AB$59,'Points - Player Total'!$A$8:$A$59,'Points - Teams W2'!$A21,'Teams - Window 2'!AG$6:AG$57,1)</f>
        <v>67</v>
      </c>
      <c r="AH21" s="97">
        <f>SUMIFS('Points - Player Total'!$AB$8:$AB$59,'Points - Player Total'!$A$8:$A$59,'Points - Teams W2'!$A21,'Teams - Window 2'!AH$6:AH$57,1)</f>
        <v>67</v>
      </c>
      <c r="AI21" s="97">
        <f>SUMIFS('Points - Player Total'!$AB$8:$AB$59,'Points - Player Total'!$A$8:$A$59,'Points - Teams W2'!$A21,'Teams - Window 2'!AI$6:AI$57,1)</f>
        <v>67</v>
      </c>
      <c r="AJ21" s="97">
        <f>SUMIFS('Points - Player Total'!$AB$8:$AB$59,'Points - Player Total'!$A$8:$A$59,'Points - Teams W2'!$A21,'Teams - Window 2'!AJ$6:AJ$57,1)</f>
        <v>67</v>
      </c>
      <c r="AK21" s="97">
        <f>SUMIFS('Points - Player Total'!$AB$8:$AB$59,'Points - Player Total'!$A$8:$A$59,'Points - Teams W2'!$A21,'Teams - Window 2'!AK$6:AK$57,1)</f>
        <v>67</v>
      </c>
      <c r="AL21" s="97">
        <f>SUMIFS('Points - Player Total'!$AB$8:$AB$59,'Points - Player Total'!$A$8:$A$59,'Points - Teams W2'!$A21,'Teams - Window 2'!AL$6:AL$57,1)</f>
        <v>67</v>
      </c>
      <c r="AM21" s="97">
        <f>SUMIFS('Points - Player Total'!$AB$8:$AB$59,'Points - Player Total'!$A$8:$A$59,'Points - Teams W2'!$A21,'Teams - Window 2'!AM$6:AM$57,1)</f>
        <v>67</v>
      </c>
      <c r="AN21" s="97">
        <f>SUMIFS('Points - Player Total'!$AB$8:$AB$59,'Points - Player Total'!$A$8:$A$59,'Points - Teams W2'!$A21,'Teams - Window 2'!AN$6:AN$57,1)</f>
        <v>0</v>
      </c>
      <c r="AO21" s="97">
        <f>SUMIFS('Points - Player Total'!$AB$8:$AB$59,'Points - Player Total'!$A$8:$A$59,'Points - Teams W2'!$A21,'Teams - Window 2'!AO$6:AO$57,1)</f>
        <v>0</v>
      </c>
      <c r="AP21" s="97">
        <f>SUMIFS('Points - Player Total'!$AB$8:$AB$59,'Points - Player Total'!$A$8:$A$59,'Points - Teams W2'!$A21,'Teams - Window 2'!AP$6:AP$57,1)</f>
        <v>67</v>
      </c>
      <c r="AQ21" s="97">
        <f>SUMIFS('Points - Player Total'!$AB$8:$AB$59,'Points - Player Total'!$A$8:$A$59,'Points - Teams W2'!$A21,'Teams - Window 2'!AQ$6:AQ$57,1)</f>
        <v>67</v>
      </c>
      <c r="AR21" s="97">
        <f>SUMIFS('Points - Player Total'!$AB$8:$AB$59,'Points - Player Total'!$A$8:$A$59,'Points - Teams W2'!$A21,'Teams - Window 2'!AR$6:AR$57,1)</f>
        <v>67</v>
      </c>
      <c r="AS21" s="97">
        <f>SUMIFS('Points - Player Total'!$AB$8:$AB$59,'Points - Player Total'!$A$8:$A$59,'Points - Teams W2'!$A21,'Teams - Window 2'!AS$6:AS$57,1)</f>
        <v>67</v>
      </c>
      <c r="AT21" s="97">
        <f>SUMIFS('Points - Player Total'!$AB$8:$AB$59,'Points - Player Total'!$A$8:$A$59,'Points - Teams W2'!$A21,'Teams - Window 2'!AT$6:AT$57,1)</f>
        <v>67</v>
      </c>
      <c r="AU21" s="97">
        <f>SUMIFS('Points - Player Total'!$AB$8:$AB$59,'Points - Player Total'!$A$8:$A$59,'Points - Teams W2'!$A21,'Teams - Window 2'!AU$6:AU$57,1)</f>
        <v>67</v>
      </c>
      <c r="AV21" s="97">
        <f>SUMIFS('Points - Player Total'!$AB$8:$AB$59,'Points - Player Total'!$A$8:$A$59,'Points - Teams W2'!$A21,'Teams - Window 2'!AV$6:AV$57,1)</f>
        <v>0</v>
      </c>
      <c r="AW21" s="97">
        <f>SUMIFS('Points - Player Total'!$AB$8:$AB$59,'Points - Player Total'!$A$8:$A$59,'Points - Teams W2'!$A21,'Teams - Window 2'!AW$6:AW$57,1)</f>
        <v>0</v>
      </c>
      <c r="AX21" s="97">
        <f>SUMIFS('Points - Player Total'!$AB$8:$AB$59,'Points - Player Total'!$A$8:$A$59,'Points - Teams W2'!$A21,'Teams - Window 2'!AX$6:AX$57,1)</f>
        <v>67</v>
      </c>
      <c r="AY21" s="97">
        <f>SUMIFS('Points - Player Total'!$AB$8:$AB$59,'Points - Player Total'!$A$8:$A$59,'Points - Teams W2'!$A21,'Teams - Window 2'!AY$6:AY$57,1)</f>
        <v>0</v>
      </c>
      <c r="AZ21" s="97">
        <f>SUMIFS('Points - Player Total'!$AB$8:$AB$59,'Points - Player Total'!$A$8:$A$59,'Points - Teams W2'!$A21,'Teams - Window 2'!AZ$6:AZ$57,1)</f>
        <v>67</v>
      </c>
      <c r="BA21" s="97">
        <f>SUMIFS('Points - Player Total'!$AB$8:$AB$59,'Points - Player Total'!$A$8:$A$59,'Points - Teams W2'!$A21,'Teams - Window 2'!BA$6:BA$57,1)</f>
        <v>67</v>
      </c>
      <c r="BB21" s="97">
        <f>SUMIFS('Points - Player Total'!$AB$8:$AB$59,'Points - Player Total'!$A$8:$A$59,'Points - Teams W2'!$A21,'Teams - Window 2'!BB$6:BB$57,1)</f>
        <v>67</v>
      </c>
      <c r="BC21" s="97">
        <f>SUMIFS('Points - Player Total'!$AB$8:$AB$59,'Points - Player Total'!$A$8:$A$59,'Points - Teams W2'!$A21,'Teams - Window 2'!BC$6:BC$57,1)</f>
        <v>67</v>
      </c>
      <c r="BD21" s="97">
        <f>SUMIFS('Points - Player Total'!$AB$8:$AB$59,'Points - Player Total'!$A$8:$A$59,'Points - Teams W2'!$A21,'Teams - Window 2'!BD$6:BD$57,1)</f>
        <v>67</v>
      </c>
      <c r="BE21" s="97">
        <f>SUMIFS('Points - Player Total'!$AB$8:$AB$59,'Points - Player Total'!$A$8:$A$59,'Points - Teams W2'!$A21,'Teams - Window 2'!BE$6:BE$57,1)</f>
        <v>67</v>
      </c>
      <c r="BF21" s="97"/>
    </row>
    <row r="22" spans="1:58" x14ac:dyDescent="0.25">
      <c r="A22" t="s">
        <v>36</v>
      </c>
      <c r="B22" s="16" t="s">
        <v>78</v>
      </c>
      <c r="C22" t="s">
        <v>98</v>
      </c>
      <c r="D22" s="15">
        <v>5.5</v>
      </c>
      <c r="E22" s="97">
        <f>SUMIFS('Points - Player Total'!$AB$8:$AB$59,'Points - Player Total'!$A$8:$A$59,'Points - Teams W2'!$A22,'Teams - Window 2'!E$6:E$57,1)</f>
        <v>0</v>
      </c>
      <c r="F22" s="97">
        <f>SUMIFS('Points - Player Total'!$AB$8:$AB$59,'Points - Player Total'!$A$8:$A$59,'Points - Teams W2'!$A22,'Teams - Window 2'!F$6:F$57,1)</f>
        <v>0</v>
      </c>
      <c r="G22" s="97">
        <f>SUMIFS('Points - Player Total'!$AB$8:$AB$59,'Points - Player Total'!$A$8:$A$59,'Points - Teams W2'!$A22,'Teams - Window 2'!G$6:G$57,1)</f>
        <v>0</v>
      </c>
      <c r="H22" s="97">
        <f>SUMIFS('Points - Player Total'!$AB$8:$AB$59,'Points - Player Total'!$A$8:$A$59,'Points - Teams W2'!$A22,'Teams - Window 2'!H$6:H$57,1)</f>
        <v>65</v>
      </c>
      <c r="I22" s="97">
        <f>SUMIFS('Points - Player Total'!$AB$8:$AB$59,'Points - Player Total'!$A$8:$A$59,'Points - Teams W2'!$A22,'Teams - Window 2'!I$6:I$57,1)</f>
        <v>65</v>
      </c>
      <c r="J22" s="97">
        <f>SUMIFS('Points - Player Total'!$AB$8:$AB$59,'Points - Player Total'!$A$8:$A$59,'Points - Teams W2'!$A22,'Teams - Window 2'!J$6:J$57,1)</f>
        <v>0</v>
      </c>
      <c r="K22" s="97">
        <f>SUMIFS('Points - Player Total'!$AB$8:$AB$59,'Points - Player Total'!$A$8:$A$59,'Points - Teams W2'!$A22,'Teams - Window 2'!K$6:K$57,1)</f>
        <v>0</v>
      </c>
      <c r="L22" s="97">
        <f>SUMIFS('Points - Player Total'!$AB$8:$AB$59,'Points - Player Total'!$A$8:$A$59,'Points - Teams W2'!$A22,'Teams - Window 2'!L$6:L$57,1)</f>
        <v>0</v>
      </c>
      <c r="M22" s="97">
        <f>SUMIFS('Points - Player Total'!$AB$8:$AB$59,'Points - Player Total'!$A$8:$A$59,'Points - Teams W2'!$A22,'Teams - Window 2'!M$6:M$57,1)</f>
        <v>65</v>
      </c>
      <c r="N22" s="97">
        <f>SUMIFS('Points - Player Total'!$AB$8:$AB$59,'Points - Player Total'!$A$8:$A$59,'Points - Teams W2'!$A22,'Teams - Window 2'!N$6:N$57,1)</f>
        <v>0</v>
      </c>
      <c r="O22" s="97">
        <f>SUMIFS('Points - Player Total'!$AB$8:$AB$59,'Points - Player Total'!$A$8:$A$59,'Points - Teams W2'!$A22,'Teams - Window 2'!O$6:O$57,1)</f>
        <v>0</v>
      </c>
      <c r="P22" s="97">
        <f>SUMIFS('Points - Player Total'!$AB$8:$AB$59,'Points - Player Total'!$A$8:$A$59,'Points - Teams W2'!$A22,'Teams - Window 2'!P$6:P$57,1)</f>
        <v>65</v>
      </c>
      <c r="Q22" s="97">
        <f>SUMIFS('Points - Player Total'!$AB$8:$AB$59,'Points - Player Total'!$A$8:$A$59,'Points - Teams W2'!$A22,'Teams - Window 2'!Q$6:Q$57,1)</f>
        <v>0</v>
      </c>
      <c r="R22" s="97">
        <f>SUMIFS('Points - Player Total'!$AB$8:$AB$59,'Points - Player Total'!$A$8:$A$59,'Points - Teams W2'!$A22,'Teams - Window 2'!R$6:R$57,1)</f>
        <v>65</v>
      </c>
      <c r="S22" s="97">
        <f>SUMIFS('Points - Player Total'!$AB$8:$AB$59,'Points - Player Total'!$A$8:$A$59,'Points - Teams W2'!$A22,'Teams - Window 2'!S$6:S$57,1)</f>
        <v>65</v>
      </c>
      <c r="T22" s="97">
        <f>SUMIFS('Points - Player Total'!$AB$8:$AB$59,'Points - Player Total'!$A$8:$A$59,'Points - Teams W2'!$A22,'Teams - Window 2'!T$6:T$57,1)</f>
        <v>0</v>
      </c>
      <c r="U22" s="97">
        <f>SUMIFS('Points - Player Total'!$AB$8:$AB$59,'Points - Player Total'!$A$8:$A$59,'Points - Teams W2'!$A22,'Teams - Window 2'!U$6:U$57,1)</f>
        <v>0</v>
      </c>
      <c r="V22" s="97">
        <f>SUMIFS('Points - Player Total'!$AB$8:$AB$59,'Points - Player Total'!$A$8:$A$59,'Points - Teams W2'!$A22,'Teams - Window 2'!V$6:V$57,1)</f>
        <v>0</v>
      </c>
      <c r="W22" s="97">
        <f>SUMIFS('Points - Player Total'!$AB$8:$AB$59,'Points - Player Total'!$A$8:$A$59,'Points - Teams W2'!$A22,'Teams - Window 2'!W$6:W$57,1)</f>
        <v>0</v>
      </c>
      <c r="X22" s="97">
        <f>SUMIFS('Points - Player Total'!$AB$8:$AB$59,'Points - Player Total'!$A$8:$A$59,'Points - Teams W2'!$A22,'Teams - Window 2'!X$6:X$57,1)</f>
        <v>65</v>
      </c>
      <c r="Y22" s="97">
        <f>SUMIFS('Points - Player Total'!$AB$8:$AB$59,'Points - Player Total'!$A$8:$A$59,'Points - Teams W2'!$A22,'Teams - Window 2'!Y$6:Y$57,1)</f>
        <v>0</v>
      </c>
      <c r="Z22" s="97">
        <f>SUMIFS('Points - Player Total'!$AB$8:$AB$59,'Points - Player Total'!$A$8:$A$59,'Points - Teams W2'!$A22,'Teams - Window 2'!Z$6:Z$57,1)</f>
        <v>65</v>
      </c>
      <c r="AA22" s="97">
        <f>SUMIFS('Points - Player Total'!$AB$8:$AB$59,'Points - Player Total'!$A$8:$A$59,'Points - Teams W2'!$A22,'Teams - Window 2'!AA$6:AA$57,1)</f>
        <v>0</v>
      </c>
      <c r="AB22" s="97">
        <f>SUMIFS('Points - Player Total'!$AB$8:$AB$59,'Points - Player Total'!$A$8:$A$59,'Points - Teams W2'!$A22,'Teams - Window 2'!AB$6:AB$57,1)</f>
        <v>0</v>
      </c>
      <c r="AC22" s="97">
        <f>SUMIFS('Points - Player Total'!$AB$8:$AB$59,'Points - Player Total'!$A$8:$A$59,'Points - Teams W2'!$A22,'Teams - Window 2'!AC$6:AC$57,1)</f>
        <v>65</v>
      </c>
      <c r="AD22" s="97">
        <f>SUMIFS('Points - Player Total'!$AB$8:$AB$59,'Points - Player Total'!$A$8:$A$59,'Points - Teams W2'!$A22,'Teams - Window 2'!AD$6:AD$57,1)</f>
        <v>0</v>
      </c>
      <c r="AE22" s="97">
        <f>SUMIFS('Points - Player Total'!$AB$8:$AB$59,'Points - Player Total'!$A$8:$A$59,'Points - Teams W2'!$A22,'Teams - Window 2'!AE$6:AE$57,1)</f>
        <v>0</v>
      </c>
      <c r="AF22" s="97">
        <f>SUMIFS('Points - Player Total'!$AB$8:$AB$59,'Points - Player Total'!$A$8:$A$59,'Points - Teams W2'!$A22,'Teams - Window 2'!AF$6:AF$57,1)</f>
        <v>0</v>
      </c>
      <c r="AG22" s="97">
        <f>SUMIFS('Points - Player Total'!$AB$8:$AB$59,'Points - Player Total'!$A$8:$A$59,'Points - Teams W2'!$A22,'Teams - Window 2'!AG$6:AG$57,1)</f>
        <v>0</v>
      </c>
      <c r="AH22" s="97">
        <f>SUMIFS('Points - Player Total'!$AB$8:$AB$59,'Points - Player Total'!$A$8:$A$59,'Points - Teams W2'!$A22,'Teams - Window 2'!AH$6:AH$57,1)</f>
        <v>0</v>
      </c>
      <c r="AI22" s="97">
        <f>SUMIFS('Points - Player Total'!$AB$8:$AB$59,'Points - Player Total'!$A$8:$A$59,'Points - Teams W2'!$A22,'Teams - Window 2'!AI$6:AI$57,1)</f>
        <v>0</v>
      </c>
      <c r="AJ22" s="97">
        <f>SUMIFS('Points - Player Total'!$AB$8:$AB$59,'Points - Player Total'!$A$8:$A$59,'Points - Teams W2'!$A22,'Teams - Window 2'!AJ$6:AJ$57,1)</f>
        <v>0</v>
      </c>
      <c r="AK22" s="97">
        <f>SUMIFS('Points - Player Total'!$AB$8:$AB$59,'Points - Player Total'!$A$8:$A$59,'Points - Teams W2'!$A22,'Teams - Window 2'!AK$6:AK$57,1)</f>
        <v>0</v>
      </c>
      <c r="AL22" s="97">
        <f>SUMIFS('Points - Player Total'!$AB$8:$AB$59,'Points - Player Total'!$A$8:$A$59,'Points - Teams W2'!$A22,'Teams - Window 2'!AL$6:AL$57,1)</f>
        <v>0</v>
      </c>
      <c r="AM22" s="97">
        <f>SUMIFS('Points - Player Total'!$AB$8:$AB$59,'Points - Player Total'!$A$8:$A$59,'Points - Teams W2'!$A22,'Teams - Window 2'!AM$6:AM$57,1)</f>
        <v>65</v>
      </c>
      <c r="AN22" s="97">
        <f>SUMIFS('Points - Player Total'!$AB$8:$AB$59,'Points - Player Total'!$A$8:$A$59,'Points - Teams W2'!$A22,'Teams - Window 2'!AN$6:AN$57,1)</f>
        <v>0</v>
      </c>
      <c r="AO22" s="97">
        <f>SUMIFS('Points - Player Total'!$AB$8:$AB$59,'Points - Player Total'!$A$8:$A$59,'Points - Teams W2'!$A22,'Teams - Window 2'!AO$6:AO$57,1)</f>
        <v>0</v>
      </c>
      <c r="AP22" s="97">
        <f>SUMIFS('Points - Player Total'!$AB$8:$AB$59,'Points - Player Total'!$A$8:$A$59,'Points - Teams W2'!$A22,'Teams - Window 2'!AP$6:AP$57,1)</f>
        <v>65</v>
      </c>
      <c r="AQ22" s="97">
        <f>SUMIFS('Points - Player Total'!$AB$8:$AB$59,'Points - Player Total'!$A$8:$A$59,'Points - Teams W2'!$A22,'Teams - Window 2'!AQ$6:AQ$57,1)</f>
        <v>0</v>
      </c>
      <c r="AR22" s="97">
        <f>SUMIFS('Points - Player Total'!$AB$8:$AB$59,'Points - Player Total'!$A$8:$A$59,'Points - Teams W2'!$A22,'Teams - Window 2'!AR$6:AR$57,1)</f>
        <v>0</v>
      </c>
      <c r="AS22" s="97">
        <f>SUMIFS('Points - Player Total'!$AB$8:$AB$59,'Points - Player Total'!$A$8:$A$59,'Points - Teams W2'!$A22,'Teams - Window 2'!AS$6:AS$57,1)</f>
        <v>0</v>
      </c>
      <c r="AT22" s="97">
        <f>SUMIFS('Points - Player Total'!$AB$8:$AB$59,'Points - Player Total'!$A$8:$A$59,'Points - Teams W2'!$A22,'Teams - Window 2'!AT$6:AT$57,1)</f>
        <v>0</v>
      </c>
      <c r="AU22" s="97">
        <f>SUMIFS('Points - Player Total'!$AB$8:$AB$59,'Points - Player Total'!$A$8:$A$59,'Points - Teams W2'!$A22,'Teams - Window 2'!AU$6:AU$57,1)</f>
        <v>0</v>
      </c>
      <c r="AV22" s="97">
        <f>SUMIFS('Points - Player Total'!$AB$8:$AB$59,'Points - Player Total'!$A$8:$A$59,'Points - Teams W2'!$A22,'Teams - Window 2'!AV$6:AV$57,1)</f>
        <v>0</v>
      </c>
      <c r="AW22" s="97">
        <f>SUMIFS('Points - Player Total'!$AB$8:$AB$59,'Points - Player Total'!$A$8:$A$59,'Points - Teams W2'!$A22,'Teams - Window 2'!AW$6:AW$57,1)</f>
        <v>0</v>
      </c>
      <c r="AX22" s="97">
        <f>SUMIFS('Points - Player Total'!$AB$8:$AB$59,'Points - Player Total'!$A$8:$A$59,'Points - Teams W2'!$A22,'Teams - Window 2'!AX$6:AX$57,1)</f>
        <v>65</v>
      </c>
      <c r="AY22" s="97">
        <f>SUMIFS('Points - Player Total'!$AB$8:$AB$59,'Points - Player Total'!$A$8:$A$59,'Points - Teams W2'!$A22,'Teams - Window 2'!AY$6:AY$57,1)</f>
        <v>65</v>
      </c>
      <c r="AZ22" s="97">
        <f>SUMIFS('Points - Player Total'!$AB$8:$AB$59,'Points - Player Total'!$A$8:$A$59,'Points - Teams W2'!$A22,'Teams - Window 2'!AZ$6:AZ$57,1)</f>
        <v>65</v>
      </c>
      <c r="BA22" s="97">
        <f>SUMIFS('Points - Player Total'!$AB$8:$AB$59,'Points - Player Total'!$A$8:$A$59,'Points - Teams W2'!$A22,'Teams - Window 2'!BA$6:BA$57,1)</f>
        <v>0</v>
      </c>
      <c r="BB22" s="97">
        <f>SUMIFS('Points - Player Total'!$AB$8:$AB$59,'Points - Player Total'!$A$8:$A$59,'Points - Teams W2'!$A22,'Teams - Window 2'!BB$6:BB$57,1)</f>
        <v>65</v>
      </c>
      <c r="BC22" s="97">
        <f>SUMIFS('Points - Player Total'!$AB$8:$AB$59,'Points - Player Total'!$A$8:$A$59,'Points - Teams W2'!$A22,'Teams - Window 2'!BC$6:BC$57,1)</f>
        <v>65</v>
      </c>
      <c r="BD22" s="97">
        <f>SUMIFS('Points - Player Total'!$AB$8:$AB$59,'Points - Player Total'!$A$8:$A$59,'Points - Teams W2'!$A22,'Teams - Window 2'!BD$6:BD$57,1)</f>
        <v>0</v>
      </c>
      <c r="BE22" s="97">
        <f>SUMIFS('Points - Player Total'!$AB$8:$AB$59,'Points - Player Total'!$A$8:$A$59,'Points - Teams W2'!$A22,'Teams - Window 2'!BE$6:BE$57,1)</f>
        <v>0</v>
      </c>
      <c r="BF22" s="97"/>
    </row>
    <row r="23" spans="1:58" x14ac:dyDescent="0.25">
      <c r="A23" t="s">
        <v>47</v>
      </c>
      <c r="B23" s="16" t="s">
        <v>79</v>
      </c>
      <c r="C23" t="s">
        <v>98</v>
      </c>
      <c r="D23" s="15">
        <v>5</v>
      </c>
      <c r="E23" s="97">
        <f>SUMIFS('Points - Player Total'!$AB$8:$AB$59,'Points - Player Total'!$A$8:$A$59,'Points - Teams W2'!$A23,'Teams - Window 2'!E$6:E$57,1)</f>
        <v>0</v>
      </c>
      <c r="F23" s="97">
        <f>SUMIFS('Points - Player Total'!$AB$8:$AB$59,'Points - Player Total'!$A$8:$A$59,'Points - Teams W2'!$A23,'Teams - Window 2'!F$6:F$57,1)</f>
        <v>0</v>
      </c>
      <c r="G23" s="97">
        <f>SUMIFS('Points - Player Total'!$AB$8:$AB$59,'Points - Player Total'!$A$8:$A$59,'Points - Teams W2'!$A23,'Teams - Window 2'!G$6:G$57,1)</f>
        <v>0</v>
      </c>
      <c r="H23" s="97">
        <f>SUMIFS('Points - Player Total'!$AB$8:$AB$59,'Points - Player Total'!$A$8:$A$59,'Points - Teams W2'!$A23,'Teams - Window 2'!H$6:H$57,1)</f>
        <v>20</v>
      </c>
      <c r="I23" s="97">
        <f>SUMIFS('Points - Player Total'!$AB$8:$AB$59,'Points - Player Total'!$A$8:$A$59,'Points - Teams W2'!$A23,'Teams - Window 2'!I$6:I$57,1)</f>
        <v>0</v>
      </c>
      <c r="J23" s="97">
        <f>SUMIFS('Points - Player Total'!$AB$8:$AB$59,'Points - Player Total'!$A$8:$A$59,'Points - Teams W2'!$A23,'Teams - Window 2'!J$6:J$57,1)</f>
        <v>0</v>
      </c>
      <c r="K23" s="97">
        <f>SUMIFS('Points - Player Total'!$AB$8:$AB$59,'Points - Player Total'!$A$8:$A$59,'Points - Teams W2'!$A23,'Teams - Window 2'!K$6:K$57,1)</f>
        <v>0</v>
      </c>
      <c r="L23" s="97">
        <f>SUMIFS('Points - Player Total'!$AB$8:$AB$59,'Points - Player Total'!$A$8:$A$59,'Points - Teams W2'!$A23,'Teams - Window 2'!L$6:L$57,1)</f>
        <v>0</v>
      </c>
      <c r="M23" s="97">
        <f>SUMIFS('Points - Player Total'!$AB$8:$AB$59,'Points - Player Total'!$A$8:$A$59,'Points - Teams W2'!$A23,'Teams - Window 2'!M$6:M$57,1)</f>
        <v>0</v>
      </c>
      <c r="N23" s="97">
        <f>SUMIFS('Points - Player Total'!$AB$8:$AB$59,'Points - Player Total'!$A$8:$A$59,'Points - Teams W2'!$A23,'Teams - Window 2'!N$6:N$57,1)</f>
        <v>0</v>
      </c>
      <c r="O23" s="97">
        <f>SUMIFS('Points - Player Total'!$AB$8:$AB$59,'Points - Player Total'!$A$8:$A$59,'Points - Teams W2'!$A23,'Teams - Window 2'!O$6:O$57,1)</f>
        <v>0</v>
      </c>
      <c r="P23" s="97">
        <f>SUMIFS('Points - Player Total'!$AB$8:$AB$59,'Points - Player Total'!$A$8:$A$59,'Points - Teams W2'!$A23,'Teams - Window 2'!P$6:P$57,1)</f>
        <v>0</v>
      </c>
      <c r="Q23" s="97">
        <f>SUMIFS('Points - Player Total'!$AB$8:$AB$59,'Points - Player Total'!$A$8:$A$59,'Points - Teams W2'!$A23,'Teams - Window 2'!Q$6:Q$57,1)</f>
        <v>0</v>
      </c>
      <c r="R23" s="97">
        <f>SUMIFS('Points - Player Total'!$AB$8:$AB$59,'Points - Player Total'!$A$8:$A$59,'Points - Teams W2'!$A23,'Teams - Window 2'!R$6:R$57,1)</f>
        <v>0</v>
      </c>
      <c r="S23" s="97">
        <f>SUMIFS('Points - Player Total'!$AB$8:$AB$59,'Points - Player Total'!$A$8:$A$59,'Points - Teams W2'!$A23,'Teams - Window 2'!S$6:S$57,1)</f>
        <v>0</v>
      </c>
      <c r="T23" s="97">
        <f>SUMIFS('Points - Player Total'!$AB$8:$AB$59,'Points - Player Total'!$A$8:$A$59,'Points - Teams W2'!$A23,'Teams - Window 2'!T$6:T$57,1)</f>
        <v>0</v>
      </c>
      <c r="U23" s="97">
        <f>SUMIFS('Points - Player Total'!$AB$8:$AB$59,'Points - Player Total'!$A$8:$A$59,'Points - Teams W2'!$A23,'Teams - Window 2'!U$6:U$57,1)</f>
        <v>0</v>
      </c>
      <c r="V23" s="97">
        <f>SUMIFS('Points - Player Total'!$AB$8:$AB$59,'Points - Player Total'!$A$8:$A$59,'Points - Teams W2'!$A23,'Teams - Window 2'!V$6:V$57,1)</f>
        <v>0</v>
      </c>
      <c r="W23" s="97">
        <f>SUMIFS('Points - Player Total'!$AB$8:$AB$59,'Points - Player Total'!$A$8:$A$59,'Points - Teams W2'!$A23,'Teams - Window 2'!W$6:W$57,1)</f>
        <v>0</v>
      </c>
      <c r="X23" s="97">
        <f>SUMIFS('Points - Player Total'!$AB$8:$AB$59,'Points - Player Total'!$A$8:$A$59,'Points - Teams W2'!$A23,'Teams - Window 2'!X$6:X$57,1)</f>
        <v>0</v>
      </c>
      <c r="Y23" s="97">
        <f>SUMIFS('Points - Player Total'!$AB$8:$AB$59,'Points - Player Total'!$A$8:$A$59,'Points - Teams W2'!$A23,'Teams - Window 2'!Y$6:Y$57,1)</f>
        <v>0</v>
      </c>
      <c r="Z23" s="97">
        <f>SUMIFS('Points - Player Total'!$AB$8:$AB$59,'Points - Player Total'!$A$8:$A$59,'Points - Teams W2'!$A23,'Teams - Window 2'!Z$6:Z$57,1)</f>
        <v>0</v>
      </c>
      <c r="AA23" s="97">
        <f>SUMIFS('Points - Player Total'!$AB$8:$AB$59,'Points - Player Total'!$A$8:$A$59,'Points - Teams W2'!$A23,'Teams - Window 2'!AA$6:AA$57,1)</f>
        <v>0</v>
      </c>
      <c r="AB23" s="97">
        <f>SUMIFS('Points - Player Total'!$AB$8:$AB$59,'Points - Player Total'!$A$8:$A$59,'Points - Teams W2'!$A23,'Teams - Window 2'!AB$6:AB$57,1)</f>
        <v>0</v>
      </c>
      <c r="AC23" s="97">
        <f>SUMIFS('Points - Player Total'!$AB$8:$AB$59,'Points - Player Total'!$A$8:$A$59,'Points - Teams W2'!$A23,'Teams - Window 2'!AC$6:AC$57,1)</f>
        <v>0</v>
      </c>
      <c r="AD23" s="97">
        <f>SUMIFS('Points - Player Total'!$AB$8:$AB$59,'Points - Player Total'!$A$8:$A$59,'Points - Teams W2'!$A23,'Teams - Window 2'!AD$6:AD$57,1)</f>
        <v>0</v>
      </c>
      <c r="AE23" s="97">
        <f>SUMIFS('Points - Player Total'!$AB$8:$AB$59,'Points - Player Total'!$A$8:$A$59,'Points - Teams W2'!$A23,'Teams - Window 2'!AE$6:AE$57,1)</f>
        <v>0</v>
      </c>
      <c r="AF23" s="97">
        <f>SUMIFS('Points - Player Total'!$AB$8:$AB$59,'Points - Player Total'!$A$8:$A$59,'Points - Teams W2'!$A23,'Teams - Window 2'!AF$6:AF$57,1)</f>
        <v>0</v>
      </c>
      <c r="AG23" s="97">
        <f>SUMIFS('Points - Player Total'!$AB$8:$AB$59,'Points - Player Total'!$A$8:$A$59,'Points - Teams W2'!$A23,'Teams - Window 2'!AG$6:AG$57,1)</f>
        <v>20</v>
      </c>
      <c r="AH23" s="97">
        <f>SUMIFS('Points - Player Total'!$AB$8:$AB$59,'Points - Player Total'!$A$8:$A$59,'Points - Teams W2'!$A23,'Teams - Window 2'!AH$6:AH$57,1)</f>
        <v>0</v>
      </c>
      <c r="AI23" s="97">
        <f>SUMIFS('Points - Player Total'!$AB$8:$AB$59,'Points - Player Total'!$A$8:$A$59,'Points - Teams W2'!$A23,'Teams - Window 2'!AI$6:AI$57,1)</f>
        <v>0</v>
      </c>
      <c r="AJ23" s="97">
        <f>SUMIFS('Points - Player Total'!$AB$8:$AB$59,'Points - Player Total'!$A$8:$A$59,'Points - Teams W2'!$A23,'Teams - Window 2'!AJ$6:AJ$57,1)</f>
        <v>0</v>
      </c>
      <c r="AK23" s="97">
        <f>SUMIFS('Points - Player Total'!$AB$8:$AB$59,'Points - Player Total'!$A$8:$A$59,'Points - Teams W2'!$A23,'Teams - Window 2'!AK$6:AK$57,1)</f>
        <v>0</v>
      </c>
      <c r="AL23" s="97">
        <f>SUMIFS('Points - Player Total'!$AB$8:$AB$59,'Points - Player Total'!$A$8:$A$59,'Points - Teams W2'!$A23,'Teams - Window 2'!AL$6:AL$57,1)</f>
        <v>0</v>
      </c>
      <c r="AM23" s="97">
        <f>SUMIFS('Points - Player Total'!$AB$8:$AB$59,'Points - Player Total'!$A$8:$A$59,'Points - Teams W2'!$A23,'Teams - Window 2'!AM$6:AM$57,1)</f>
        <v>0</v>
      </c>
      <c r="AN23" s="97">
        <f>SUMIFS('Points - Player Total'!$AB$8:$AB$59,'Points - Player Total'!$A$8:$A$59,'Points - Teams W2'!$A23,'Teams - Window 2'!AN$6:AN$57,1)</f>
        <v>0</v>
      </c>
      <c r="AO23" s="97">
        <f>SUMIFS('Points - Player Total'!$AB$8:$AB$59,'Points - Player Total'!$A$8:$A$59,'Points - Teams W2'!$A23,'Teams - Window 2'!AO$6:AO$57,1)</f>
        <v>0</v>
      </c>
      <c r="AP23" s="97">
        <f>SUMIFS('Points - Player Total'!$AB$8:$AB$59,'Points - Player Total'!$A$8:$A$59,'Points - Teams W2'!$A23,'Teams - Window 2'!AP$6:AP$57,1)</f>
        <v>0</v>
      </c>
      <c r="AQ23" s="97">
        <f>SUMIFS('Points - Player Total'!$AB$8:$AB$59,'Points - Player Total'!$A$8:$A$59,'Points - Teams W2'!$A23,'Teams - Window 2'!AQ$6:AQ$57,1)</f>
        <v>0</v>
      </c>
      <c r="AR23" s="97">
        <f>SUMIFS('Points - Player Total'!$AB$8:$AB$59,'Points - Player Total'!$A$8:$A$59,'Points - Teams W2'!$A23,'Teams - Window 2'!AR$6:AR$57,1)</f>
        <v>0</v>
      </c>
      <c r="AS23" s="97">
        <f>SUMIFS('Points - Player Total'!$AB$8:$AB$59,'Points - Player Total'!$A$8:$A$59,'Points - Teams W2'!$A23,'Teams - Window 2'!AS$6:AS$57,1)</f>
        <v>0</v>
      </c>
      <c r="AT23" s="97">
        <f>SUMIFS('Points - Player Total'!$AB$8:$AB$59,'Points - Player Total'!$A$8:$A$59,'Points - Teams W2'!$A23,'Teams - Window 2'!AT$6:AT$57,1)</f>
        <v>0</v>
      </c>
      <c r="AU23" s="97">
        <f>SUMIFS('Points - Player Total'!$AB$8:$AB$59,'Points - Player Total'!$A$8:$A$59,'Points - Teams W2'!$A23,'Teams - Window 2'!AU$6:AU$57,1)</f>
        <v>0</v>
      </c>
      <c r="AV23" s="97">
        <f>SUMIFS('Points - Player Total'!$AB$8:$AB$59,'Points - Player Total'!$A$8:$A$59,'Points - Teams W2'!$A23,'Teams - Window 2'!AV$6:AV$57,1)</f>
        <v>0</v>
      </c>
      <c r="AW23" s="97">
        <f>SUMIFS('Points - Player Total'!$AB$8:$AB$59,'Points - Player Total'!$A$8:$A$59,'Points - Teams W2'!$A23,'Teams - Window 2'!AW$6:AW$57,1)</f>
        <v>0</v>
      </c>
      <c r="AX23" s="97">
        <f>SUMIFS('Points - Player Total'!$AB$8:$AB$59,'Points - Player Total'!$A$8:$A$59,'Points - Teams W2'!$A23,'Teams - Window 2'!AX$6:AX$57,1)</f>
        <v>0</v>
      </c>
      <c r="AY23" s="97">
        <f>SUMIFS('Points - Player Total'!$AB$8:$AB$59,'Points - Player Total'!$A$8:$A$59,'Points - Teams W2'!$A23,'Teams - Window 2'!AY$6:AY$57,1)</f>
        <v>0</v>
      </c>
      <c r="AZ23" s="97">
        <f>SUMIFS('Points - Player Total'!$AB$8:$AB$59,'Points - Player Total'!$A$8:$A$59,'Points - Teams W2'!$A23,'Teams - Window 2'!AZ$6:AZ$57,1)</f>
        <v>0</v>
      </c>
      <c r="BA23" s="97">
        <f>SUMIFS('Points - Player Total'!$AB$8:$AB$59,'Points - Player Total'!$A$8:$A$59,'Points - Teams W2'!$A23,'Teams - Window 2'!BA$6:BA$57,1)</f>
        <v>0</v>
      </c>
      <c r="BB23" s="97">
        <f>SUMIFS('Points - Player Total'!$AB$8:$AB$59,'Points - Player Total'!$A$8:$A$59,'Points - Teams W2'!$A23,'Teams - Window 2'!BB$6:BB$57,1)</f>
        <v>0</v>
      </c>
      <c r="BC23" s="97">
        <f>SUMIFS('Points - Player Total'!$AB$8:$AB$59,'Points - Player Total'!$A$8:$A$59,'Points - Teams W2'!$A23,'Teams - Window 2'!BC$6:BC$57,1)</f>
        <v>0</v>
      </c>
      <c r="BD23" s="97">
        <f>SUMIFS('Points - Player Total'!$AB$8:$AB$59,'Points - Player Total'!$A$8:$A$59,'Points - Teams W2'!$A23,'Teams - Window 2'!BD$6:BD$57,1)</f>
        <v>0</v>
      </c>
      <c r="BE23" s="97">
        <f>SUMIFS('Points - Player Total'!$AB$8:$AB$59,'Points - Player Total'!$A$8:$A$59,'Points - Teams W2'!$A23,'Teams - Window 2'!BE$6:BE$57,1)</f>
        <v>0</v>
      </c>
      <c r="BF23" s="97"/>
    </row>
    <row r="24" spans="1:58" x14ac:dyDescent="0.25">
      <c r="A24" t="s">
        <v>39</v>
      </c>
      <c r="B24" s="16" t="s">
        <v>80</v>
      </c>
      <c r="C24" t="s">
        <v>98</v>
      </c>
      <c r="D24" s="15">
        <v>5</v>
      </c>
      <c r="E24" s="97">
        <f>SUMIFS('Points - Player Total'!$AB$8:$AB$59,'Points - Player Total'!$A$8:$A$59,'Points - Teams W2'!$A24,'Teams - Window 2'!E$6:E$57,1)</f>
        <v>0</v>
      </c>
      <c r="F24" s="97">
        <f>SUMIFS('Points - Player Total'!$AB$8:$AB$59,'Points - Player Total'!$A$8:$A$59,'Points - Teams W2'!$A24,'Teams - Window 2'!F$6:F$57,1)</f>
        <v>0</v>
      </c>
      <c r="G24" s="97">
        <f>SUMIFS('Points - Player Total'!$AB$8:$AB$59,'Points - Player Total'!$A$8:$A$59,'Points - Teams W2'!$A24,'Teams - Window 2'!G$6:G$57,1)</f>
        <v>0</v>
      </c>
      <c r="H24" s="97">
        <f>SUMIFS('Points - Player Total'!$AB$8:$AB$59,'Points - Player Total'!$A$8:$A$59,'Points - Teams W2'!$A24,'Teams - Window 2'!H$6:H$57,1)</f>
        <v>0</v>
      </c>
      <c r="I24" s="97">
        <f>SUMIFS('Points - Player Total'!$AB$8:$AB$59,'Points - Player Total'!$A$8:$A$59,'Points - Teams W2'!$A24,'Teams - Window 2'!I$6:I$57,1)</f>
        <v>0</v>
      </c>
      <c r="J24" s="97">
        <f>SUMIFS('Points - Player Total'!$AB$8:$AB$59,'Points - Player Total'!$A$8:$A$59,'Points - Teams W2'!$A24,'Teams - Window 2'!J$6:J$57,1)</f>
        <v>0</v>
      </c>
      <c r="K24" s="97">
        <f>SUMIFS('Points - Player Total'!$AB$8:$AB$59,'Points - Player Total'!$A$8:$A$59,'Points - Teams W2'!$A24,'Teams - Window 2'!K$6:K$57,1)</f>
        <v>0</v>
      </c>
      <c r="L24" s="97">
        <f>SUMIFS('Points - Player Total'!$AB$8:$AB$59,'Points - Player Total'!$A$8:$A$59,'Points - Teams W2'!$A24,'Teams - Window 2'!L$6:L$57,1)</f>
        <v>0</v>
      </c>
      <c r="M24" s="97">
        <f>SUMIFS('Points - Player Total'!$AB$8:$AB$59,'Points - Player Total'!$A$8:$A$59,'Points - Teams W2'!$A24,'Teams - Window 2'!M$6:M$57,1)</f>
        <v>0</v>
      </c>
      <c r="N24" s="97">
        <f>SUMIFS('Points - Player Total'!$AB$8:$AB$59,'Points - Player Total'!$A$8:$A$59,'Points - Teams W2'!$A24,'Teams - Window 2'!N$6:N$57,1)</f>
        <v>3</v>
      </c>
      <c r="O24" s="97">
        <f>SUMIFS('Points - Player Total'!$AB$8:$AB$59,'Points - Player Total'!$A$8:$A$59,'Points - Teams W2'!$A24,'Teams - Window 2'!O$6:O$57,1)</f>
        <v>0</v>
      </c>
      <c r="P24" s="97">
        <f>SUMIFS('Points - Player Total'!$AB$8:$AB$59,'Points - Player Total'!$A$8:$A$59,'Points - Teams W2'!$A24,'Teams - Window 2'!P$6:P$57,1)</f>
        <v>0</v>
      </c>
      <c r="Q24" s="97">
        <f>SUMIFS('Points - Player Total'!$AB$8:$AB$59,'Points - Player Total'!$A$8:$A$59,'Points - Teams W2'!$A24,'Teams - Window 2'!Q$6:Q$57,1)</f>
        <v>0</v>
      </c>
      <c r="R24" s="97">
        <f>SUMIFS('Points - Player Total'!$AB$8:$AB$59,'Points - Player Total'!$A$8:$A$59,'Points - Teams W2'!$A24,'Teams - Window 2'!R$6:R$57,1)</f>
        <v>0</v>
      </c>
      <c r="S24" s="97">
        <f>SUMIFS('Points - Player Total'!$AB$8:$AB$59,'Points - Player Total'!$A$8:$A$59,'Points - Teams W2'!$A24,'Teams - Window 2'!S$6:S$57,1)</f>
        <v>0</v>
      </c>
      <c r="T24" s="97">
        <f>SUMIFS('Points - Player Total'!$AB$8:$AB$59,'Points - Player Total'!$A$8:$A$59,'Points - Teams W2'!$A24,'Teams - Window 2'!T$6:T$57,1)</f>
        <v>0</v>
      </c>
      <c r="U24" s="97">
        <f>SUMIFS('Points - Player Total'!$AB$8:$AB$59,'Points - Player Total'!$A$8:$A$59,'Points - Teams W2'!$A24,'Teams - Window 2'!U$6:U$57,1)</f>
        <v>0</v>
      </c>
      <c r="V24" s="97">
        <f>SUMIFS('Points - Player Total'!$AB$8:$AB$59,'Points - Player Total'!$A$8:$A$59,'Points - Teams W2'!$A24,'Teams - Window 2'!V$6:V$57,1)</f>
        <v>0</v>
      </c>
      <c r="W24" s="97">
        <f>SUMIFS('Points - Player Total'!$AB$8:$AB$59,'Points - Player Total'!$A$8:$A$59,'Points - Teams W2'!$A24,'Teams - Window 2'!W$6:W$57,1)</f>
        <v>0</v>
      </c>
      <c r="X24" s="97">
        <f>SUMIFS('Points - Player Total'!$AB$8:$AB$59,'Points - Player Total'!$A$8:$A$59,'Points - Teams W2'!$A24,'Teams - Window 2'!X$6:X$57,1)</f>
        <v>0</v>
      </c>
      <c r="Y24" s="97">
        <f>SUMIFS('Points - Player Total'!$AB$8:$AB$59,'Points - Player Total'!$A$8:$A$59,'Points - Teams W2'!$A24,'Teams - Window 2'!Y$6:Y$57,1)</f>
        <v>0</v>
      </c>
      <c r="Z24" s="97">
        <f>SUMIFS('Points - Player Total'!$AB$8:$AB$59,'Points - Player Total'!$A$8:$A$59,'Points - Teams W2'!$A24,'Teams - Window 2'!Z$6:Z$57,1)</f>
        <v>0</v>
      </c>
      <c r="AA24" s="97">
        <f>SUMIFS('Points - Player Total'!$AB$8:$AB$59,'Points - Player Total'!$A$8:$A$59,'Points - Teams W2'!$A24,'Teams - Window 2'!AA$6:AA$57,1)</f>
        <v>0</v>
      </c>
      <c r="AB24" s="97">
        <f>SUMIFS('Points - Player Total'!$AB$8:$AB$59,'Points - Player Total'!$A$8:$A$59,'Points - Teams W2'!$A24,'Teams - Window 2'!AB$6:AB$57,1)</f>
        <v>0</v>
      </c>
      <c r="AC24" s="97">
        <f>SUMIFS('Points - Player Total'!$AB$8:$AB$59,'Points - Player Total'!$A$8:$A$59,'Points - Teams W2'!$A24,'Teams - Window 2'!AC$6:AC$57,1)</f>
        <v>0</v>
      </c>
      <c r="AD24" s="97">
        <f>SUMIFS('Points - Player Total'!$AB$8:$AB$59,'Points - Player Total'!$A$8:$A$59,'Points - Teams W2'!$A24,'Teams - Window 2'!AD$6:AD$57,1)</f>
        <v>0</v>
      </c>
      <c r="AE24" s="97">
        <f>SUMIFS('Points - Player Total'!$AB$8:$AB$59,'Points - Player Total'!$A$8:$A$59,'Points - Teams W2'!$A24,'Teams - Window 2'!AE$6:AE$57,1)</f>
        <v>0</v>
      </c>
      <c r="AF24" s="97">
        <f>SUMIFS('Points - Player Total'!$AB$8:$AB$59,'Points - Player Total'!$A$8:$A$59,'Points - Teams W2'!$A24,'Teams - Window 2'!AF$6:AF$57,1)</f>
        <v>0</v>
      </c>
      <c r="AG24" s="97">
        <f>SUMIFS('Points - Player Total'!$AB$8:$AB$59,'Points - Player Total'!$A$8:$A$59,'Points - Teams W2'!$A24,'Teams - Window 2'!AG$6:AG$57,1)</f>
        <v>0</v>
      </c>
      <c r="AH24" s="97">
        <f>SUMIFS('Points - Player Total'!$AB$8:$AB$59,'Points - Player Total'!$A$8:$A$59,'Points - Teams W2'!$A24,'Teams - Window 2'!AH$6:AH$57,1)</f>
        <v>0</v>
      </c>
      <c r="AI24" s="97">
        <f>SUMIFS('Points - Player Total'!$AB$8:$AB$59,'Points - Player Total'!$A$8:$A$59,'Points - Teams W2'!$A24,'Teams - Window 2'!AI$6:AI$57,1)</f>
        <v>0</v>
      </c>
      <c r="AJ24" s="97">
        <f>SUMIFS('Points - Player Total'!$AB$8:$AB$59,'Points - Player Total'!$A$8:$A$59,'Points - Teams W2'!$A24,'Teams - Window 2'!AJ$6:AJ$57,1)</f>
        <v>0</v>
      </c>
      <c r="AK24" s="97">
        <f>SUMIFS('Points - Player Total'!$AB$8:$AB$59,'Points - Player Total'!$A$8:$A$59,'Points - Teams W2'!$A24,'Teams - Window 2'!AK$6:AK$57,1)</f>
        <v>0</v>
      </c>
      <c r="AL24" s="97">
        <f>SUMIFS('Points - Player Total'!$AB$8:$AB$59,'Points - Player Total'!$A$8:$A$59,'Points - Teams W2'!$A24,'Teams - Window 2'!AL$6:AL$57,1)</f>
        <v>0</v>
      </c>
      <c r="AM24" s="97">
        <f>SUMIFS('Points - Player Total'!$AB$8:$AB$59,'Points - Player Total'!$A$8:$A$59,'Points - Teams W2'!$A24,'Teams - Window 2'!AM$6:AM$57,1)</f>
        <v>0</v>
      </c>
      <c r="AN24" s="97">
        <f>SUMIFS('Points - Player Total'!$AB$8:$AB$59,'Points - Player Total'!$A$8:$A$59,'Points - Teams W2'!$A24,'Teams - Window 2'!AN$6:AN$57,1)</f>
        <v>0</v>
      </c>
      <c r="AO24" s="97">
        <f>SUMIFS('Points - Player Total'!$AB$8:$AB$59,'Points - Player Total'!$A$8:$A$59,'Points - Teams W2'!$A24,'Teams - Window 2'!AO$6:AO$57,1)</f>
        <v>0</v>
      </c>
      <c r="AP24" s="97">
        <f>SUMIFS('Points - Player Total'!$AB$8:$AB$59,'Points - Player Total'!$A$8:$A$59,'Points - Teams W2'!$A24,'Teams - Window 2'!AP$6:AP$57,1)</f>
        <v>0</v>
      </c>
      <c r="AQ24" s="97">
        <f>SUMIFS('Points - Player Total'!$AB$8:$AB$59,'Points - Player Total'!$A$8:$A$59,'Points - Teams W2'!$A24,'Teams - Window 2'!AQ$6:AQ$57,1)</f>
        <v>0</v>
      </c>
      <c r="AR24" s="97">
        <f>SUMIFS('Points - Player Total'!$AB$8:$AB$59,'Points - Player Total'!$A$8:$A$59,'Points - Teams W2'!$A24,'Teams - Window 2'!AR$6:AR$57,1)</f>
        <v>0</v>
      </c>
      <c r="AS24" s="97">
        <f>SUMIFS('Points - Player Total'!$AB$8:$AB$59,'Points - Player Total'!$A$8:$A$59,'Points - Teams W2'!$A24,'Teams - Window 2'!AS$6:AS$57,1)</f>
        <v>0</v>
      </c>
      <c r="AT24" s="97">
        <f>SUMIFS('Points - Player Total'!$AB$8:$AB$59,'Points - Player Total'!$A$8:$A$59,'Points - Teams W2'!$A24,'Teams - Window 2'!AT$6:AT$57,1)</f>
        <v>0</v>
      </c>
      <c r="AU24" s="97">
        <f>SUMIFS('Points - Player Total'!$AB$8:$AB$59,'Points - Player Total'!$A$8:$A$59,'Points - Teams W2'!$A24,'Teams - Window 2'!AU$6:AU$57,1)</f>
        <v>0</v>
      </c>
      <c r="AV24" s="97">
        <f>SUMIFS('Points - Player Total'!$AB$8:$AB$59,'Points - Player Total'!$A$8:$A$59,'Points - Teams W2'!$A24,'Teams - Window 2'!AV$6:AV$57,1)</f>
        <v>0</v>
      </c>
      <c r="AW24" s="97">
        <f>SUMIFS('Points - Player Total'!$AB$8:$AB$59,'Points - Player Total'!$A$8:$A$59,'Points - Teams W2'!$A24,'Teams - Window 2'!AW$6:AW$57,1)</f>
        <v>0</v>
      </c>
      <c r="AX24" s="97">
        <f>SUMIFS('Points - Player Total'!$AB$8:$AB$59,'Points - Player Total'!$A$8:$A$59,'Points - Teams W2'!$A24,'Teams - Window 2'!AX$6:AX$57,1)</f>
        <v>0</v>
      </c>
      <c r="AY24" s="97">
        <f>SUMIFS('Points - Player Total'!$AB$8:$AB$59,'Points - Player Total'!$A$8:$A$59,'Points - Teams W2'!$A24,'Teams - Window 2'!AY$6:AY$57,1)</f>
        <v>0</v>
      </c>
      <c r="AZ24" s="97">
        <f>SUMIFS('Points - Player Total'!$AB$8:$AB$59,'Points - Player Total'!$A$8:$A$59,'Points - Teams W2'!$A24,'Teams - Window 2'!AZ$6:AZ$57,1)</f>
        <v>0</v>
      </c>
      <c r="BA24" s="97">
        <f>SUMIFS('Points - Player Total'!$AB$8:$AB$59,'Points - Player Total'!$A$8:$A$59,'Points - Teams W2'!$A24,'Teams - Window 2'!BA$6:BA$57,1)</f>
        <v>0</v>
      </c>
      <c r="BB24" s="97">
        <f>SUMIFS('Points - Player Total'!$AB$8:$AB$59,'Points - Player Total'!$A$8:$A$59,'Points - Teams W2'!$A24,'Teams - Window 2'!BB$6:BB$57,1)</f>
        <v>0</v>
      </c>
      <c r="BC24" s="97">
        <f>SUMIFS('Points - Player Total'!$AB$8:$AB$59,'Points - Player Total'!$A$8:$A$59,'Points - Teams W2'!$A24,'Teams - Window 2'!BC$6:BC$57,1)</f>
        <v>0</v>
      </c>
      <c r="BD24" s="97">
        <f>SUMIFS('Points - Player Total'!$AB$8:$AB$59,'Points - Player Total'!$A$8:$A$59,'Points - Teams W2'!$A24,'Teams - Window 2'!BD$6:BD$57,1)</f>
        <v>0</v>
      </c>
      <c r="BE24" s="97">
        <f>SUMIFS('Points - Player Total'!$AB$8:$AB$59,'Points - Player Total'!$A$8:$A$59,'Points - Teams W2'!$A24,'Teams - Window 2'!BE$6:BE$57,1)</f>
        <v>0</v>
      </c>
      <c r="BF24" s="97"/>
    </row>
    <row r="25" spans="1:58" x14ac:dyDescent="0.25">
      <c r="A25" t="s">
        <v>85</v>
      </c>
      <c r="B25" s="16" t="s">
        <v>80</v>
      </c>
      <c r="C25" t="s">
        <v>98</v>
      </c>
      <c r="D25" s="15">
        <v>5</v>
      </c>
      <c r="E25" s="97">
        <f>SUMIFS('Points - Player Total'!$AB$8:$AB$59,'Points - Player Total'!$A$8:$A$59,'Points - Teams W2'!$A25,'Teams - Window 2'!E$6:E$57,1)</f>
        <v>175</v>
      </c>
      <c r="F25" s="97">
        <f>SUMIFS('Points - Player Total'!$AB$8:$AB$59,'Points - Player Total'!$A$8:$A$59,'Points - Teams W2'!$A25,'Teams - Window 2'!F$6:F$57,1)</f>
        <v>0</v>
      </c>
      <c r="G25" s="97">
        <f>SUMIFS('Points - Player Total'!$AB$8:$AB$59,'Points - Player Total'!$A$8:$A$59,'Points - Teams W2'!$A25,'Teams - Window 2'!G$6:G$57,1)</f>
        <v>175</v>
      </c>
      <c r="H25" s="97">
        <f>SUMIFS('Points - Player Total'!$AB$8:$AB$59,'Points - Player Total'!$A$8:$A$59,'Points - Teams W2'!$A25,'Teams - Window 2'!H$6:H$57,1)</f>
        <v>0</v>
      </c>
      <c r="I25" s="97">
        <f>SUMIFS('Points - Player Total'!$AB$8:$AB$59,'Points - Player Total'!$A$8:$A$59,'Points - Teams W2'!$A25,'Teams - Window 2'!I$6:I$57,1)</f>
        <v>175</v>
      </c>
      <c r="J25" s="97">
        <f>SUMIFS('Points - Player Total'!$AB$8:$AB$59,'Points - Player Total'!$A$8:$A$59,'Points - Teams W2'!$A25,'Teams - Window 2'!J$6:J$57,1)</f>
        <v>175</v>
      </c>
      <c r="K25" s="97">
        <f>SUMIFS('Points - Player Total'!$AB$8:$AB$59,'Points - Player Total'!$A$8:$A$59,'Points - Teams W2'!$A25,'Teams - Window 2'!K$6:K$57,1)</f>
        <v>175</v>
      </c>
      <c r="L25" s="97">
        <f>SUMIFS('Points - Player Total'!$AB$8:$AB$59,'Points - Player Total'!$A$8:$A$59,'Points - Teams W2'!$A25,'Teams - Window 2'!L$6:L$57,1)</f>
        <v>175</v>
      </c>
      <c r="M25" s="97">
        <f>SUMIFS('Points - Player Total'!$AB$8:$AB$59,'Points - Player Total'!$A$8:$A$59,'Points - Teams W2'!$A25,'Teams - Window 2'!M$6:M$57,1)</f>
        <v>175</v>
      </c>
      <c r="N25" s="97">
        <f>SUMIFS('Points - Player Total'!$AB$8:$AB$59,'Points - Player Total'!$A$8:$A$59,'Points - Teams W2'!$A25,'Teams - Window 2'!N$6:N$57,1)</f>
        <v>0</v>
      </c>
      <c r="O25" s="97">
        <f>SUMIFS('Points - Player Total'!$AB$8:$AB$59,'Points - Player Total'!$A$8:$A$59,'Points - Teams W2'!$A25,'Teams - Window 2'!O$6:O$57,1)</f>
        <v>175</v>
      </c>
      <c r="P25" s="97">
        <f>SUMIFS('Points - Player Total'!$AB$8:$AB$59,'Points - Player Total'!$A$8:$A$59,'Points - Teams W2'!$A25,'Teams - Window 2'!P$6:P$57,1)</f>
        <v>0</v>
      </c>
      <c r="Q25" s="97">
        <f>SUMIFS('Points - Player Total'!$AB$8:$AB$59,'Points - Player Total'!$A$8:$A$59,'Points - Teams W2'!$A25,'Teams - Window 2'!Q$6:Q$57,1)</f>
        <v>0</v>
      </c>
      <c r="R25" s="97">
        <f>SUMIFS('Points - Player Total'!$AB$8:$AB$59,'Points - Player Total'!$A$8:$A$59,'Points - Teams W2'!$A25,'Teams - Window 2'!R$6:R$57,1)</f>
        <v>175</v>
      </c>
      <c r="S25" s="97">
        <f>SUMIFS('Points - Player Total'!$AB$8:$AB$59,'Points - Player Total'!$A$8:$A$59,'Points - Teams W2'!$A25,'Teams - Window 2'!S$6:S$57,1)</f>
        <v>175</v>
      </c>
      <c r="T25" s="97">
        <f>SUMIFS('Points - Player Total'!$AB$8:$AB$59,'Points - Player Total'!$A$8:$A$59,'Points - Teams W2'!$A25,'Teams - Window 2'!T$6:T$57,1)</f>
        <v>175</v>
      </c>
      <c r="U25" s="97">
        <f>SUMIFS('Points - Player Total'!$AB$8:$AB$59,'Points - Player Total'!$A$8:$A$59,'Points - Teams W2'!$A25,'Teams - Window 2'!U$6:U$57,1)</f>
        <v>175</v>
      </c>
      <c r="V25" s="97">
        <f>SUMIFS('Points - Player Total'!$AB$8:$AB$59,'Points - Player Total'!$A$8:$A$59,'Points - Teams W2'!$A25,'Teams - Window 2'!V$6:V$57,1)</f>
        <v>0</v>
      </c>
      <c r="W25" s="97">
        <f>SUMIFS('Points - Player Total'!$AB$8:$AB$59,'Points - Player Total'!$A$8:$A$59,'Points - Teams W2'!$A25,'Teams - Window 2'!W$6:W$57,1)</f>
        <v>175</v>
      </c>
      <c r="X25" s="97">
        <f>SUMIFS('Points - Player Total'!$AB$8:$AB$59,'Points - Player Total'!$A$8:$A$59,'Points - Teams W2'!$A25,'Teams - Window 2'!X$6:X$57,1)</f>
        <v>0</v>
      </c>
      <c r="Y25" s="97">
        <f>SUMIFS('Points - Player Total'!$AB$8:$AB$59,'Points - Player Total'!$A$8:$A$59,'Points - Teams W2'!$A25,'Teams - Window 2'!Y$6:Y$57,1)</f>
        <v>0</v>
      </c>
      <c r="Z25" s="97">
        <f>SUMIFS('Points - Player Total'!$AB$8:$AB$59,'Points - Player Total'!$A$8:$A$59,'Points - Teams W2'!$A25,'Teams - Window 2'!Z$6:Z$57,1)</f>
        <v>175</v>
      </c>
      <c r="AA25" s="97">
        <f>SUMIFS('Points - Player Total'!$AB$8:$AB$59,'Points - Player Total'!$A$8:$A$59,'Points - Teams W2'!$A25,'Teams - Window 2'!AA$6:AA$57,1)</f>
        <v>0</v>
      </c>
      <c r="AB25" s="97">
        <f>SUMIFS('Points - Player Total'!$AB$8:$AB$59,'Points - Player Total'!$A$8:$A$59,'Points - Teams W2'!$A25,'Teams - Window 2'!AB$6:AB$57,1)</f>
        <v>175</v>
      </c>
      <c r="AC25" s="97">
        <f>SUMIFS('Points - Player Total'!$AB$8:$AB$59,'Points - Player Total'!$A$8:$A$59,'Points - Teams W2'!$A25,'Teams - Window 2'!AC$6:AC$57,1)</f>
        <v>175</v>
      </c>
      <c r="AD25" s="97">
        <f>SUMIFS('Points - Player Total'!$AB$8:$AB$59,'Points - Player Total'!$A$8:$A$59,'Points - Teams W2'!$A25,'Teams - Window 2'!AD$6:AD$57,1)</f>
        <v>175</v>
      </c>
      <c r="AE25" s="97">
        <f>SUMIFS('Points - Player Total'!$AB$8:$AB$59,'Points - Player Total'!$A$8:$A$59,'Points - Teams W2'!$A25,'Teams - Window 2'!AE$6:AE$57,1)</f>
        <v>175</v>
      </c>
      <c r="AF25" s="97">
        <f>SUMIFS('Points - Player Total'!$AB$8:$AB$59,'Points - Player Total'!$A$8:$A$59,'Points - Teams W2'!$A25,'Teams - Window 2'!AF$6:AF$57,1)</f>
        <v>175</v>
      </c>
      <c r="AG25" s="97">
        <f>SUMIFS('Points - Player Total'!$AB$8:$AB$59,'Points - Player Total'!$A$8:$A$59,'Points - Teams W2'!$A25,'Teams - Window 2'!AG$6:AG$57,1)</f>
        <v>0</v>
      </c>
      <c r="AH25" s="97">
        <f>SUMIFS('Points - Player Total'!$AB$8:$AB$59,'Points - Player Total'!$A$8:$A$59,'Points - Teams W2'!$A25,'Teams - Window 2'!AH$6:AH$57,1)</f>
        <v>0</v>
      </c>
      <c r="AI25" s="97">
        <f>SUMIFS('Points - Player Total'!$AB$8:$AB$59,'Points - Player Total'!$A$8:$A$59,'Points - Teams W2'!$A25,'Teams - Window 2'!AI$6:AI$57,1)</f>
        <v>0</v>
      </c>
      <c r="AJ25" s="97">
        <f>SUMIFS('Points - Player Total'!$AB$8:$AB$59,'Points - Player Total'!$A$8:$A$59,'Points - Teams W2'!$A25,'Teams - Window 2'!AJ$6:AJ$57,1)</f>
        <v>175</v>
      </c>
      <c r="AK25" s="97">
        <f>SUMIFS('Points - Player Total'!$AB$8:$AB$59,'Points - Player Total'!$A$8:$A$59,'Points - Teams W2'!$A25,'Teams - Window 2'!AK$6:AK$57,1)</f>
        <v>0</v>
      </c>
      <c r="AL25" s="97">
        <f>SUMIFS('Points - Player Total'!$AB$8:$AB$59,'Points - Player Total'!$A$8:$A$59,'Points - Teams W2'!$A25,'Teams - Window 2'!AL$6:AL$57,1)</f>
        <v>0</v>
      </c>
      <c r="AM25" s="97">
        <f>SUMIFS('Points - Player Total'!$AB$8:$AB$59,'Points - Player Total'!$A$8:$A$59,'Points - Teams W2'!$A25,'Teams - Window 2'!AM$6:AM$57,1)</f>
        <v>0</v>
      </c>
      <c r="AN25" s="97">
        <f>SUMIFS('Points - Player Total'!$AB$8:$AB$59,'Points - Player Total'!$A$8:$A$59,'Points - Teams W2'!$A25,'Teams - Window 2'!AN$6:AN$57,1)</f>
        <v>0</v>
      </c>
      <c r="AO25" s="97">
        <f>SUMIFS('Points - Player Total'!$AB$8:$AB$59,'Points - Player Total'!$A$8:$A$59,'Points - Teams W2'!$A25,'Teams - Window 2'!AO$6:AO$57,1)</f>
        <v>0</v>
      </c>
      <c r="AP25" s="97">
        <f>SUMIFS('Points - Player Total'!$AB$8:$AB$59,'Points - Player Total'!$A$8:$A$59,'Points - Teams W2'!$A25,'Teams - Window 2'!AP$6:AP$57,1)</f>
        <v>0</v>
      </c>
      <c r="AQ25" s="97">
        <f>SUMIFS('Points - Player Total'!$AB$8:$AB$59,'Points - Player Total'!$A$8:$A$59,'Points - Teams W2'!$A25,'Teams - Window 2'!AQ$6:AQ$57,1)</f>
        <v>175</v>
      </c>
      <c r="AR25" s="97">
        <f>SUMIFS('Points - Player Total'!$AB$8:$AB$59,'Points - Player Total'!$A$8:$A$59,'Points - Teams W2'!$A25,'Teams - Window 2'!AR$6:AR$57,1)</f>
        <v>175</v>
      </c>
      <c r="AS25" s="97">
        <f>SUMIFS('Points - Player Total'!$AB$8:$AB$59,'Points - Player Total'!$A$8:$A$59,'Points - Teams W2'!$A25,'Teams - Window 2'!AS$6:AS$57,1)</f>
        <v>175</v>
      </c>
      <c r="AT25" s="97">
        <f>SUMIFS('Points - Player Total'!$AB$8:$AB$59,'Points - Player Total'!$A$8:$A$59,'Points - Teams W2'!$A25,'Teams - Window 2'!AT$6:AT$57,1)</f>
        <v>175</v>
      </c>
      <c r="AU25" s="97">
        <f>SUMIFS('Points - Player Total'!$AB$8:$AB$59,'Points - Player Total'!$A$8:$A$59,'Points - Teams W2'!$A25,'Teams - Window 2'!AU$6:AU$57,1)</f>
        <v>175</v>
      </c>
      <c r="AV25" s="97">
        <f>SUMIFS('Points - Player Total'!$AB$8:$AB$59,'Points - Player Total'!$A$8:$A$59,'Points - Teams W2'!$A25,'Teams - Window 2'!AV$6:AV$57,1)</f>
        <v>175</v>
      </c>
      <c r="AW25" s="97">
        <f>SUMIFS('Points - Player Total'!$AB$8:$AB$59,'Points - Player Total'!$A$8:$A$59,'Points - Teams W2'!$A25,'Teams - Window 2'!AW$6:AW$57,1)</f>
        <v>175</v>
      </c>
      <c r="AX25" s="97">
        <f>SUMIFS('Points - Player Total'!$AB$8:$AB$59,'Points - Player Total'!$A$8:$A$59,'Points - Teams W2'!$A25,'Teams - Window 2'!AX$6:AX$57,1)</f>
        <v>175</v>
      </c>
      <c r="AY25" s="97">
        <f>SUMIFS('Points - Player Total'!$AB$8:$AB$59,'Points - Player Total'!$A$8:$A$59,'Points - Teams W2'!$A25,'Teams - Window 2'!AY$6:AY$57,1)</f>
        <v>175</v>
      </c>
      <c r="AZ25" s="97">
        <f>SUMIFS('Points - Player Total'!$AB$8:$AB$59,'Points - Player Total'!$A$8:$A$59,'Points - Teams W2'!$A25,'Teams - Window 2'!AZ$6:AZ$57,1)</f>
        <v>175</v>
      </c>
      <c r="BA25" s="97">
        <f>SUMIFS('Points - Player Total'!$AB$8:$AB$59,'Points - Player Total'!$A$8:$A$59,'Points - Teams W2'!$A25,'Teams - Window 2'!BA$6:BA$57,1)</f>
        <v>0</v>
      </c>
      <c r="BB25" s="97">
        <f>SUMIFS('Points - Player Total'!$AB$8:$AB$59,'Points - Player Total'!$A$8:$A$59,'Points - Teams W2'!$A25,'Teams - Window 2'!BB$6:BB$57,1)</f>
        <v>175</v>
      </c>
      <c r="BC25" s="97">
        <f>SUMIFS('Points - Player Total'!$AB$8:$AB$59,'Points - Player Total'!$A$8:$A$59,'Points - Teams W2'!$A25,'Teams - Window 2'!BC$6:BC$57,1)</f>
        <v>175</v>
      </c>
      <c r="BD25" s="97">
        <f>SUMIFS('Points - Player Total'!$AB$8:$AB$59,'Points - Player Total'!$A$8:$A$59,'Points - Teams W2'!$A25,'Teams - Window 2'!BD$6:BD$57,1)</f>
        <v>175</v>
      </c>
      <c r="BE25" s="97">
        <f>SUMIFS('Points - Player Total'!$AB$8:$AB$59,'Points - Player Total'!$A$8:$A$59,'Points - Teams W2'!$A25,'Teams - Window 2'!BE$6:BE$57,1)</f>
        <v>0</v>
      </c>
      <c r="BF25" s="97"/>
    </row>
    <row r="26" spans="1:58" x14ac:dyDescent="0.25">
      <c r="A26" t="s">
        <v>38</v>
      </c>
      <c r="B26" s="16" t="s">
        <v>80</v>
      </c>
      <c r="C26" t="s">
        <v>98</v>
      </c>
      <c r="D26" s="15">
        <v>4.5</v>
      </c>
      <c r="E26" s="97">
        <f>SUMIFS('Points - Player Total'!$AB$8:$AB$59,'Points - Player Total'!$A$8:$A$59,'Points - Teams W2'!$A26,'Teams - Window 2'!E$6:E$57,1)</f>
        <v>0</v>
      </c>
      <c r="F26" s="97">
        <f>SUMIFS('Points - Player Total'!$AB$8:$AB$59,'Points - Player Total'!$A$8:$A$59,'Points - Teams W2'!$A26,'Teams - Window 2'!F$6:F$57,1)</f>
        <v>51</v>
      </c>
      <c r="G26" s="97">
        <f>SUMIFS('Points - Player Total'!$AB$8:$AB$59,'Points - Player Total'!$A$8:$A$59,'Points - Teams W2'!$A26,'Teams - Window 2'!G$6:G$57,1)</f>
        <v>51</v>
      </c>
      <c r="H26" s="97">
        <f>SUMIFS('Points - Player Total'!$AB$8:$AB$59,'Points - Player Total'!$A$8:$A$59,'Points - Teams W2'!$A26,'Teams - Window 2'!H$6:H$57,1)</f>
        <v>51</v>
      </c>
      <c r="I26" s="97">
        <f>SUMIFS('Points - Player Total'!$AB$8:$AB$59,'Points - Player Total'!$A$8:$A$59,'Points - Teams W2'!$A26,'Teams - Window 2'!I$6:I$57,1)</f>
        <v>0</v>
      </c>
      <c r="J26" s="97">
        <f>SUMIFS('Points - Player Total'!$AB$8:$AB$59,'Points - Player Total'!$A$8:$A$59,'Points - Teams W2'!$A26,'Teams - Window 2'!J$6:J$57,1)</f>
        <v>0</v>
      </c>
      <c r="K26" s="97">
        <f>SUMIFS('Points - Player Total'!$AB$8:$AB$59,'Points - Player Total'!$A$8:$A$59,'Points - Teams W2'!$A26,'Teams - Window 2'!K$6:K$57,1)</f>
        <v>0</v>
      </c>
      <c r="L26" s="97">
        <f>SUMIFS('Points - Player Total'!$AB$8:$AB$59,'Points - Player Total'!$A$8:$A$59,'Points - Teams W2'!$A26,'Teams - Window 2'!L$6:L$57,1)</f>
        <v>0</v>
      </c>
      <c r="M26" s="97">
        <f>SUMIFS('Points - Player Total'!$AB$8:$AB$59,'Points - Player Total'!$A$8:$A$59,'Points - Teams W2'!$A26,'Teams - Window 2'!M$6:M$57,1)</f>
        <v>0</v>
      </c>
      <c r="N26" s="97">
        <f>SUMIFS('Points - Player Total'!$AB$8:$AB$59,'Points - Player Total'!$A$8:$A$59,'Points - Teams W2'!$A26,'Teams - Window 2'!N$6:N$57,1)</f>
        <v>0</v>
      </c>
      <c r="O26" s="97">
        <f>SUMIFS('Points - Player Total'!$AB$8:$AB$59,'Points - Player Total'!$A$8:$A$59,'Points - Teams W2'!$A26,'Teams - Window 2'!O$6:O$57,1)</f>
        <v>51</v>
      </c>
      <c r="P26" s="97">
        <f>SUMIFS('Points - Player Total'!$AB$8:$AB$59,'Points - Player Total'!$A$8:$A$59,'Points - Teams W2'!$A26,'Teams - Window 2'!P$6:P$57,1)</f>
        <v>0</v>
      </c>
      <c r="Q26" s="97">
        <f>SUMIFS('Points - Player Total'!$AB$8:$AB$59,'Points - Player Total'!$A$8:$A$59,'Points - Teams W2'!$A26,'Teams - Window 2'!Q$6:Q$57,1)</f>
        <v>51</v>
      </c>
      <c r="R26" s="97">
        <f>SUMIFS('Points - Player Total'!$AB$8:$AB$59,'Points - Player Total'!$A$8:$A$59,'Points - Teams W2'!$A26,'Teams - Window 2'!R$6:R$57,1)</f>
        <v>0</v>
      </c>
      <c r="S26" s="97">
        <f>SUMIFS('Points - Player Total'!$AB$8:$AB$59,'Points - Player Total'!$A$8:$A$59,'Points - Teams W2'!$A26,'Teams - Window 2'!S$6:S$57,1)</f>
        <v>0</v>
      </c>
      <c r="T26" s="97">
        <f>SUMIFS('Points - Player Total'!$AB$8:$AB$59,'Points - Player Total'!$A$8:$A$59,'Points - Teams W2'!$A26,'Teams - Window 2'!T$6:T$57,1)</f>
        <v>51</v>
      </c>
      <c r="U26" s="97">
        <f>SUMIFS('Points - Player Total'!$AB$8:$AB$59,'Points - Player Total'!$A$8:$A$59,'Points - Teams W2'!$A26,'Teams - Window 2'!U$6:U$57,1)</f>
        <v>0</v>
      </c>
      <c r="V26" s="97">
        <f>SUMIFS('Points - Player Total'!$AB$8:$AB$59,'Points - Player Total'!$A$8:$A$59,'Points - Teams W2'!$A26,'Teams - Window 2'!V$6:V$57,1)</f>
        <v>51</v>
      </c>
      <c r="W26" s="97">
        <f>SUMIFS('Points - Player Total'!$AB$8:$AB$59,'Points - Player Total'!$A$8:$A$59,'Points - Teams W2'!$A26,'Teams - Window 2'!W$6:W$57,1)</f>
        <v>0</v>
      </c>
      <c r="X26" s="97">
        <f>SUMIFS('Points - Player Total'!$AB$8:$AB$59,'Points - Player Total'!$A$8:$A$59,'Points - Teams W2'!$A26,'Teams - Window 2'!X$6:X$57,1)</f>
        <v>0</v>
      </c>
      <c r="Y26" s="97">
        <f>SUMIFS('Points - Player Total'!$AB$8:$AB$59,'Points - Player Total'!$A$8:$A$59,'Points - Teams W2'!$A26,'Teams - Window 2'!Y$6:Y$57,1)</f>
        <v>51</v>
      </c>
      <c r="Z26" s="97">
        <f>SUMIFS('Points - Player Total'!$AB$8:$AB$59,'Points - Player Total'!$A$8:$A$59,'Points - Teams W2'!$A26,'Teams - Window 2'!Z$6:Z$57,1)</f>
        <v>0</v>
      </c>
      <c r="AA26" s="97">
        <f>SUMIFS('Points - Player Total'!$AB$8:$AB$59,'Points - Player Total'!$A$8:$A$59,'Points - Teams W2'!$A26,'Teams - Window 2'!AA$6:AA$57,1)</f>
        <v>0</v>
      </c>
      <c r="AB26" s="97">
        <f>SUMIFS('Points - Player Total'!$AB$8:$AB$59,'Points - Player Total'!$A$8:$A$59,'Points - Teams W2'!$A26,'Teams - Window 2'!AB$6:AB$57,1)</f>
        <v>0</v>
      </c>
      <c r="AC26" s="97">
        <f>SUMIFS('Points - Player Total'!$AB$8:$AB$59,'Points - Player Total'!$A$8:$A$59,'Points - Teams W2'!$A26,'Teams - Window 2'!AC$6:AC$57,1)</f>
        <v>0</v>
      </c>
      <c r="AD26" s="97">
        <f>SUMIFS('Points - Player Total'!$AB$8:$AB$59,'Points - Player Total'!$A$8:$A$59,'Points - Teams W2'!$A26,'Teams - Window 2'!AD$6:AD$57,1)</f>
        <v>51</v>
      </c>
      <c r="AE26" s="97">
        <f>SUMIFS('Points - Player Total'!$AB$8:$AB$59,'Points - Player Total'!$A$8:$A$59,'Points - Teams W2'!$A26,'Teams - Window 2'!AE$6:AE$57,1)</f>
        <v>51</v>
      </c>
      <c r="AF26" s="97">
        <f>SUMIFS('Points - Player Total'!$AB$8:$AB$59,'Points - Player Total'!$A$8:$A$59,'Points - Teams W2'!$A26,'Teams - Window 2'!AF$6:AF$57,1)</f>
        <v>0</v>
      </c>
      <c r="AG26" s="97">
        <f>SUMIFS('Points - Player Total'!$AB$8:$AB$59,'Points - Player Total'!$A$8:$A$59,'Points - Teams W2'!$A26,'Teams - Window 2'!AG$6:AG$57,1)</f>
        <v>0</v>
      </c>
      <c r="AH26" s="97">
        <f>SUMIFS('Points - Player Total'!$AB$8:$AB$59,'Points - Player Total'!$A$8:$A$59,'Points - Teams W2'!$A26,'Teams - Window 2'!AH$6:AH$57,1)</f>
        <v>51</v>
      </c>
      <c r="AI26" s="97">
        <f>SUMIFS('Points - Player Total'!$AB$8:$AB$59,'Points - Player Total'!$A$8:$A$59,'Points - Teams W2'!$A26,'Teams - Window 2'!AI$6:AI$57,1)</f>
        <v>51</v>
      </c>
      <c r="AJ26" s="97">
        <f>SUMIFS('Points - Player Total'!$AB$8:$AB$59,'Points - Player Total'!$A$8:$A$59,'Points - Teams W2'!$A26,'Teams - Window 2'!AJ$6:AJ$57,1)</f>
        <v>0</v>
      </c>
      <c r="AK26" s="97">
        <f>SUMIFS('Points - Player Total'!$AB$8:$AB$59,'Points - Player Total'!$A$8:$A$59,'Points - Teams W2'!$A26,'Teams - Window 2'!AK$6:AK$57,1)</f>
        <v>51</v>
      </c>
      <c r="AL26" s="97">
        <f>SUMIFS('Points - Player Total'!$AB$8:$AB$59,'Points - Player Total'!$A$8:$A$59,'Points - Teams W2'!$A26,'Teams - Window 2'!AL$6:AL$57,1)</f>
        <v>51</v>
      </c>
      <c r="AM26" s="97">
        <f>SUMIFS('Points - Player Total'!$AB$8:$AB$59,'Points - Player Total'!$A$8:$A$59,'Points - Teams W2'!$A26,'Teams - Window 2'!AM$6:AM$57,1)</f>
        <v>51</v>
      </c>
      <c r="AN26" s="97">
        <f>SUMIFS('Points - Player Total'!$AB$8:$AB$59,'Points - Player Total'!$A$8:$A$59,'Points - Teams W2'!$A26,'Teams - Window 2'!AN$6:AN$57,1)</f>
        <v>51</v>
      </c>
      <c r="AO26" s="97">
        <f>SUMIFS('Points - Player Total'!$AB$8:$AB$59,'Points - Player Total'!$A$8:$A$59,'Points - Teams W2'!$A26,'Teams - Window 2'!AO$6:AO$57,1)</f>
        <v>51</v>
      </c>
      <c r="AP26" s="97">
        <f>SUMIFS('Points - Player Total'!$AB$8:$AB$59,'Points - Player Total'!$A$8:$A$59,'Points - Teams W2'!$A26,'Teams - Window 2'!AP$6:AP$57,1)</f>
        <v>0</v>
      </c>
      <c r="AQ26" s="97">
        <f>SUMIFS('Points - Player Total'!$AB$8:$AB$59,'Points - Player Total'!$A$8:$A$59,'Points - Teams W2'!$A26,'Teams - Window 2'!AQ$6:AQ$57,1)</f>
        <v>0</v>
      </c>
      <c r="AR26" s="97">
        <f>SUMIFS('Points - Player Total'!$AB$8:$AB$59,'Points - Player Total'!$A$8:$A$59,'Points - Teams W2'!$A26,'Teams - Window 2'!AR$6:AR$57,1)</f>
        <v>0</v>
      </c>
      <c r="AS26" s="97">
        <f>SUMIFS('Points - Player Total'!$AB$8:$AB$59,'Points - Player Total'!$A$8:$A$59,'Points - Teams W2'!$A26,'Teams - Window 2'!AS$6:AS$57,1)</f>
        <v>0</v>
      </c>
      <c r="AT26" s="97">
        <f>SUMIFS('Points - Player Total'!$AB$8:$AB$59,'Points - Player Total'!$A$8:$A$59,'Points - Teams W2'!$A26,'Teams - Window 2'!AT$6:AT$57,1)</f>
        <v>0</v>
      </c>
      <c r="AU26" s="97">
        <f>SUMIFS('Points - Player Total'!$AB$8:$AB$59,'Points - Player Total'!$A$8:$A$59,'Points - Teams W2'!$A26,'Teams - Window 2'!AU$6:AU$57,1)</f>
        <v>0</v>
      </c>
      <c r="AV26" s="97">
        <f>SUMIFS('Points - Player Total'!$AB$8:$AB$59,'Points - Player Total'!$A$8:$A$59,'Points - Teams W2'!$A26,'Teams - Window 2'!AV$6:AV$57,1)</f>
        <v>51</v>
      </c>
      <c r="AW26" s="97">
        <f>SUMIFS('Points - Player Total'!$AB$8:$AB$59,'Points - Player Total'!$A$8:$A$59,'Points - Teams W2'!$A26,'Teams - Window 2'!AW$6:AW$57,1)</f>
        <v>51</v>
      </c>
      <c r="AX26" s="97">
        <f>SUMIFS('Points - Player Total'!$AB$8:$AB$59,'Points - Player Total'!$A$8:$A$59,'Points - Teams W2'!$A26,'Teams - Window 2'!AX$6:AX$57,1)</f>
        <v>0</v>
      </c>
      <c r="AY26" s="97">
        <f>SUMIFS('Points - Player Total'!$AB$8:$AB$59,'Points - Player Total'!$A$8:$A$59,'Points - Teams W2'!$A26,'Teams - Window 2'!AY$6:AY$57,1)</f>
        <v>0</v>
      </c>
      <c r="AZ26" s="97">
        <f>SUMIFS('Points - Player Total'!$AB$8:$AB$59,'Points - Player Total'!$A$8:$A$59,'Points - Teams W2'!$A26,'Teams - Window 2'!AZ$6:AZ$57,1)</f>
        <v>0</v>
      </c>
      <c r="BA26" s="97">
        <f>SUMIFS('Points - Player Total'!$AB$8:$AB$59,'Points - Player Total'!$A$8:$A$59,'Points - Teams W2'!$A26,'Teams - Window 2'!BA$6:BA$57,1)</f>
        <v>51</v>
      </c>
      <c r="BB26" s="97">
        <f>SUMIFS('Points - Player Total'!$AB$8:$AB$59,'Points - Player Total'!$A$8:$A$59,'Points - Teams W2'!$A26,'Teams - Window 2'!BB$6:BB$57,1)</f>
        <v>0</v>
      </c>
      <c r="BC26" s="97">
        <f>SUMIFS('Points - Player Total'!$AB$8:$AB$59,'Points - Player Total'!$A$8:$A$59,'Points - Teams W2'!$A26,'Teams - Window 2'!BC$6:BC$57,1)</f>
        <v>0</v>
      </c>
      <c r="BD26" s="97">
        <f>SUMIFS('Points - Player Total'!$AB$8:$AB$59,'Points - Player Total'!$A$8:$A$59,'Points - Teams W2'!$A26,'Teams - Window 2'!BD$6:BD$57,1)</f>
        <v>0</v>
      </c>
      <c r="BE26" s="97">
        <f>SUMIFS('Points - Player Total'!$AB$8:$AB$59,'Points - Player Total'!$A$8:$A$59,'Points - Teams W2'!$A26,'Teams - Window 2'!BE$6:BE$57,1)</f>
        <v>0</v>
      </c>
      <c r="BF26" s="97"/>
    </row>
    <row r="27" spans="1:58" x14ac:dyDescent="0.25">
      <c r="A27" t="s">
        <v>35</v>
      </c>
      <c r="B27" s="16" t="s">
        <v>80</v>
      </c>
      <c r="C27" t="s">
        <v>98</v>
      </c>
      <c r="D27" s="15">
        <v>4.5</v>
      </c>
      <c r="E27" s="97">
        <f>SUMIFS('Points - Player Total'!$AB$8:$AB$59,'Points - Player Total'!$A$8:$A$59,'Points - Teams W2'!$A27,'Teams - Window 2'!E$6:E$57,1)</f>
        <v>0</v>
      </c>
      <c r="F27" s="97">
        <f>SUMIFS('Points - Player Total'!$AB$8:$AB$59,'Points - Player Total'!$A$8:$A$59,'Points - Teams W2'!$A27,'Teams - Window 2'!F$6:F$57,1)</f>
        <v>0</v>
      </c>
      <c r="G27" s="97">
        <f>SUMIFS('Points - Player Total'!$AB$8:$AB$59,'Points - Player Total'!$A$8:$A$59,'Points - Teams W2'!$A27,'Teams - Window 2'!G$6:G$57,1)</f>
        <v>0</v>
      </c>
      <c r="H27" s="97">
        <f>SUMIFS('Points - Player Total'!$AB$8:$AB$59,'Points - Player Total'!$A$8:$A$59,'Points - Teams W2'!$A27,'Teams - Window 2'!H$6:H$57,1)</f>
        <v>0</v>
      </c>
      <c r="I27" s="97">
        <f>SUMIFS('Points - Player Total'!$AB$8:$AB$59,'Points - Player Total'!$A$8:$A$59,'Points - Teams W2'!$A27,'Teams - Window 2'!I$6:I$57,1)</f>
        <v>0</v>
      </c>
      <c r="J27" s="97">
        <f>SUMIFS('Points - Player Total'!$AB$8:$AB$59,'Points - Player Total'!$A$8:$A$59,'Points - Teams W2'!$A27,'Teams - Window 2'!J$6:J$57,1)</f>
        <v>0</v>
      </c>
      <c r="K27" s="97">
        <f>SUMIFS('Points - Player Total'!$AB$8:$AB$59,'Points - Player Total'!$A$8:$A$59,'Points - Teams W2'!$A27,'Teams - Window 2'!K$6:K$57,1)</f>
        <v>0</v>
      </c>
      <c r="L27" s="97">
        <f>SUMIFS('Points - Player Total'!$AB$8:$AB$59,'Points - Player Total'!$A$8:$A$59,'Points - Teams W2'!$A27,'Teams - Window 2'!L$6:L$57,1)</f>
        <v>0</v>
      </c>
      <c r="M27" s="97">
        <f>SUMIFS('Points - Player Total'!$AB$8:$AB$59,'Points - Player Total'!$A$8:$A$59,'Points - Teams W2'!$A27,'Teams - Window 2'!M$6:M$57,1)</f>
        <v>0</v>
      </c>
      <c r="N27" s="97">
        <f>SUMIFS('Points - Player Total'!$AB$8:$AB$59,'Points - Player Total'!$A$8:$A$59,'Points - Teams W2'!$A27,'Teams - Window 2'!N$6:N$57,1)</f>
        <v>0</v>
      </c>
      <c r="O27" s="97">
        <f>SUMIFS('Points - Player Total'!$AB$8:$AB$59,'Points - Player Total'!$A$8:$A$59,'Points - Teams W2'!$A27,'Teams - Window 2'!O$6:O$57,1)</f>
        <v>0</v>
      </c>
      <c r="P27" s="97">
        <f>SUMIFS('Points - Player Total'!$AB$8:$AB$59,'Points - Player Total'!$A$8:$A$59,'Points - Teams W2'!$A27,'Teams - Window 2'!P$6:P$57,1)</f>
        <v>0</v>
      </c>
      <c r="Q27" s="97">
        <f>SUMIFS('Points - Player Total'!$AB$8:$AB$59,'Points - Player Total'!$A$8:$A$59,'Points - Teams W2'!$A27,'Teams - Window 2'!Q$6:Q$57,1)</f>
        <v>0</v>
      </c>
      <c r="R27" s="97">
        <f>SUMIFS('Points - Player Total'!$AB$8:$AB$59,'Points - Player Total'!$A$8:$A$59,'Points - Teams W2'!$A27,'Teams - Window 2'!R$6:R$57,1)</f>
        <v>0</v>
      </c>
      <c r="S27" s="97">
        <f>SUMIFS('Points - Player Total'!$AB$8:$AB$59,'Points - Player Total'!$A$8:$A$59,'Points - Teams W2'!$A27,'Teams - Window 2'!S$6:S$57,1)</f>
        <v>0</v>
      </c>
      <c r="T27" s="97">
        <f>SUMIFS('Points - Player Total'!$AB$8:$AB$59,'Points - Player Total'!$A$8:$A$59,'Points - Teams W2'!$A27,'Teams - Window 2'!T$6:T$57,1)</f>
        <v>18</v>
      </c>
      <c r="U27" s="97">
        <f>SUMIFS('Points - Player Total'!$AB$8:$AB$59,'Points - Player Total'!$A$8:$A$59,'Points - Teams W2'!$A27,'Teams - Window 2'!U$6:U$57,1)</f>
        <v>0</v>
      </c>
      <c r="V27" s="97">
        <f>SUMIFS('Points - Player Total'!$AB$8:$AB$59,'Points - Player Total'!$A$8:$A$59,'Points - Teams W2'!$A27,'Teams - Window 2'!V$6:V$57,1)</f>
        <v>0</v>
      </c>
      <c r="W27" s="97">
        <f>SUMIFS('Points - Player Total'!$AB$8:$AB$59,'Points - Player Total'!$A$8:$A$59,'Points - Teams W2'!$A27,'Teams - Window 2'!W$6:W$57,1)</f>
        <v>0</v>
      </c>
      <c r="X27" s="97">
        <f>SUMIFS('Points - Player Total'!$AB$8:$AB$59,'Points - Player Total'!$A$8:$A$59,'Points - Teams W2'!$A27,'Teams - Window 2'!X$6:X$57,1)</f>
        <v>0</v>
      </c>
      <c r="Y27" s="97">
        <f>SUMIFS('Points - Player Total'!$AB$8:$AB$59,'Points - Player Total'!$A$8:$A$59,'Points - Teams W2'!$A27,'Teams - Window 2'!Y$6:Y$57,1)</f>
        <v>18</v>
      </c>
      <c r="Z27" s="97">
        <f>SUMIFS('Points - Player Total'!$AB$8:$AB$59,'Points - Player Total'!$A$8:$A$59,'Points - Teams W2'!$A27,'Teams - Window 2'!Z$6:Z$57,1)</f>
        <v>0</v>
      </c>
      <c r="AA27" s="97">
        <f>SUMIFS('Points - Player Total'!$AB$8:$AB$59,'Points - Player Total'!$A$8:$A$59,'Points - Teams W2'!$A27,'Teams - Window 2'!AA$6:AA$57,1)</f>
        <v>0</v>
      </c>
      <c r="AB27" s="97">
        <f>SUMIFS('Points - Player Total'!$AB$8:$AB$59,'Points - Player Total'!$A$8:$A$59,'Points - Teams W2'!$A27,'Teams - Window 2'!AB$6:AB$57,1)</f>
        <v>0</v>
      </c>
      <c r="AC27" s="97">
        <f>SUMIFS('Points - Player Total'!$AB$8:$AB$59,'Points - Player Total'!$A$8:$A$59,'Points - Teams W2'!$A27,'Teams - Window 2'!AC$6:AC$57,1)</f>
        <v>0</v>
      </c>
      <c r="AD27" s="97">
        <f>SUMIFS('Points - Player Total'!$AB$8:$AB$59,'Points - Player Total'!$A$8:$A$59,'Points - Teams W2'!$A27,'Teams - Window 2'!AD$6:AD$57,1)</f>
        <v>0</v>
      </c>
      <c r="AE27" s="97">
        <f>SUMIFS('Points - Player Total'!$AB$8:$AB$59,'Points - Player Total'!$A$8:$A$59,'Points - Teams W2'!$A27,'Teams - Window 2'!AE$6:AE$57,1)</f>
        <v>0</v>
      </c>
      <c r="AF27" s="97">
        <f>SUMIFS('Points - Player Total'!$AB$8:$AB$59,'Points - Player Total'!$A$8:$A$59,'Points - Teams W2'!$A27,'Teams - Window 2'!AF$6:AF$57,1)</f>
        <v>18</v>
      </c>
      <c r="AG27" s="97">
        <f>SUMIFS('Points - Player Total'!$AB$8:$AB$59,'Points - Player Total'!$A$8:$A$59,'Points - Teams W2'!$A27,'Teams - Window 2'!AG$6:AG$57,1)</f>
        <v>0</v>
      </c>
      <c r="AH27" s="97">
        <f>SUMIFS('Points - Player Total'!$AB$8:$AB$59,'Points - Player Total'!$A$8:$A$59,'Points - Teams W2'!$A27,'Teams - Window 2'!AH$6:AH$57,1)</f>
        <v>0</v>
      </c>
      <c r="AI27" s="97">
        <f>SUMIFS('Points - Player Total'!$AB$8:$AB$59,'Points - Player Total'!$A$8:$A$59,'Points - Teams W2'!$A27,'Teams - Window 2'!AI$6:AI$57,1)</f>
        <v>0</v>
      </c>
      <c r="AJ27" s="97">
        <f>SUMIFS('Points - Player Total'!$AB$8:$AB$59,'Points - Player Total'!$A$8:$A$59,'Points - Teams W2'!$A27,'Teams - Window 2'!AJ$6:AJ$57,1)</f>
        <v>0</v>
      </c>
      <c r="AK27" s="97">
        <f>SUMIFS('Points - Player Total'!$AB$8:$AB$59,'Points - Player Total'!$A$8:$A$59,'Points - Teams W2'!$A27,'Teams - Window 2'!AK$6:AK$57,1)</f>
        <v>0</v>
      </c>
      <c r="AL27" s="97">
        <f>SUMIFS('Points - Player Total'!$AB$8:$AB$59,'Points - Player Total'!$A$8:$A$59,'Points - Teams W2'!$A27,'Teams - Window 2'!AL$6:AL$57,1)</f>
        <v>0</v>
      </c>
      <c r="AM27" s="97">
        <f>SUMIFS('Points - Player Total'!$AB$8:$AB$59,'Points - Player Total'!$A$8:$A$59,'Points - Teams W2'!$A27,'Teams - Window 2'!AM$6:AM$57,1)</f>
        <v>0</v>
      </c>
      <c r="AN27" s="97">
        <f>SUMIFS('Points - Player Total'!$AB$8:$AB$59,'Points - Player Total'!$A$8:$A$59,'Points - Teams W2'!$A27,'Teams - Window 2'!AN$6:AN$57,1)</f>
        <v>0</v>
      </c>
      <c r="AO27" s="97">
        <f>SUMIFS('Points - Player Total'!$AB$8:$AB$59,'Points - Player Total'!$A$8:$A$59,'Points - Teams W2'!$A27,'Teams - Window 2'!AO$6:AO$57,1)</f>
        <v>0</v>
      </c>
      <c r="AP27" s="97">
        <f>SUMIFS('Points - Player Total'!$AB$8:$AB$59,'Points - Player Total'!$A$8:$A$59,'Points - Teams W2'!$A27,'Teams - Window 2'!AP$6:AP$57,1)</f>
        <v>0</v>
      </c>
      <c r="AQ27" s="97">
        <f>SUMIFS('Points - Player Total'!$AB$8:$AB$59,'Points - Player Total'!$A$8:$A$59,'Points - Teams W2'!$A27,'Teams - Window 2'!AQ$6:AQ$57,1)</f>
        <v>0</v>
      </c>
      <c r="AR27" s="97">
        <f>SUMIFS('Points - Player Total'!$AB$8:$AB$59,'Points - Player Total'!$A$8:$A$59,'Points - Teams W2'!$A27,'Teams - Window 2'!AR$6:AR$57,1)</f>
        <v>0</v>
      </c>
      <c r="AS27" s="97">
        <f>SUMIFS('Points - Player Total'!$AB$8:$AB$59,'Points - Player Total'!$A$8:$A$59,'Points - Teams W2'!$A27,'Teams - Window 2'!AS$6:AS$57,1)</f>
        <v>0</v>
      </c>
      <c r="AT27" s="97">
        <f>SUMIFS('Points - Player Total'!$AB$8:$AB$59,'Points - Player Total'!$A$8:$A$59,'Points - Teams W2'!$A27,'Teams - Window 2'!AT$6:AT$57,1)</f>
        <v>0</v>
      </c>
      <c r="AU27" s="97">
        <f>SUMIFS('Points - Player Total'!$AB$8:$AB$59,'Points - Player Total'!$A$8:$A$59,'Points - Teams W2'!$A27,'Teams - Window 2'!AU$6:AU$57,1)</f>
        <v>0</v>
      </c>
      <c r="AV27" s="97">
        <f>SUMIFS('Points - Player Total'!$AB$8:$AB$59,'Points - Player Total'!$A$8:$A$59,'Points - Teams W2'!$A27,'Teams - Window 2'!AV$6:AV$57,1)</f>
        <v>0</v>
      </c>
      <c r="AW27" s="97">
        <f>SUMIFS('Points - Player Total'!$AB$8:$AB$59,'Points - Player Total'!$A$8:$A$59,'Points - Teams W2'!$A27,'Teams - Window 2'!AW$6:AW$57,1)</f>
        <v>0</v>
      </c>
      <c r="AX27" s="97">
        <f>SUMIFS('Points - Player Total'!$AB$8:$AB$59,'Points - Player Total'!$A$8:$A$59,'Points - Teams W2'!$A27,'Teams - Window 2'!AX$6:AX$57,1)</f>
        <v>0</v>
      </c>
      <c r="AY27" s="97">
        <f>SUMIFS('Points - Player Total'!$AB$8:$AB$59,'Points - Player Total'!$A$8:$A$59,'Points - Teams W2'!$A27,'Teams - Window 2'!AY$6:AY$57,1)</f>
        <v>0</v>
      </c>
      <c r="AZ27" s="97">
        <f>SUMIFS('Points - Player Total'!$AB$8:$AB$59,'Points - Player Total'!$A$8:$A$59,'Points - Teams W2'!$A27,'Teams - Window 2'!AZ$6:AZ$57,1)</f>
        <v>0</v>
      </c>
      <c r="BA27" s="97">
        <f>SUMIFS('Points - Player Total'!$AB$8:$AB$59,'Points - Player Total'!$A$8:$A$59,'Points - Teams W2'!$A27,'Teams - Window 2'!BA$6:BA$57,1)</f>
        <v>0</v>
      </c>
      <c r="BB27" s="97">
        <f>SUMIFS('Points - Player Total'!$AB$8:$AB$59,'Points - Player Total'!$A$8:$A$59,'Points - Teams W2'!$A27,'Teams - Window 2'!BB$6:BB$57,1)</f>
        <v>0</v>
      </c>
      <c r="BC27" s="97">
        <f>SUMIFS('Points - Player Total'!$AB$8:$AB$59,'Points - Player Total'!$A$8:$A$59,'Points - Teams W2'!$A27,'Teams - Window 2'!BC$6:BC$57,1)</f>
        <v>0</v>
      </c>
      <c r="BD27" s="97">
        <f>SUMIFS('Points - Player Total'!$AB$8:$AB$59,'Points - Player Total'!$A$8:$A$59,'Points - Teams W2'!$A27,'Teams - Window 2'!BD$6:BD$57,1)</f>
        <v>0</v>
      </c>
      <c r="BE27" s="97">
        <f>SUMIFS('Points - Player Total'!$AB$8:$AB$59,'Points - Player Total'!$A$8:$A$59,'Points - Teams W2'!$A27,'Teams - Window 2'!BE$6:BE$57,1)</f>
        <v>0</v>
      </c>
      <c r="BF27" s="97"/>
    </row>
    <row r="28" spans="1:58" x14ac:dyDescent="0.25">
      <c r="A28" t="s">
        <v>123</v>
      </c>
      <c r="B28" s="16" t="s">
        <v>78</v>
      </c>
      <c r="C28" t="s">
        <v>105</v>
      </c>
      <c r="D28" s="15">
        <v>10</v>
      </c>
      <c r="E28" s="97">
        <f>SUMIFS('Points - Player Total'!$AB$8:$AB$59,'Points - Player Total'!$A$8:$A$59,'Points - Teams W2'!$A28,'Teams - Window 2'!E$6:E$57,1)</f>
        <v>175</v>
      </c>
      <c r="F28" s="97">
        <f>SUMIFS('Points - Player Total'!$AB$8:$AB$59,'Points - Player Total'!$A$8:$A$59,'Points - Teams W2'!$A28,'Teams - Window 2'!F$6:F$57,1)</f>
        <v>0</v>
      </c>
      <c r="G28" s="97">
        <f>SUMIFS('Points - Player Total'!$AB$8:$AB$59,'Points - Player Total'!$A$8:$A$59,'Points - Teams W2'!$A28,'Teams - Window 2'!G$6:G$57,1)</f>
        <v>0</v>
      </c>
      <c r="H28" s="97">
        <f>SUMIFS('Points - Player Total'!$AB$8:$AB$59,'Points - Player Total'!$A$8:$A$59,'Points - Teams W2'!$A28,'Teams - Window 2'!H$6:H$57,1)</f>
        <v>0</v>
      </c>
      <c r="I28" s="97">
        <f>SUMIFS('Points - Player Total'!$AB$8:$AB$59,'Points - Player Total'!$A$8:$A$59,'Points - Teams W2'!$A28,'Teams - Window 2'!I$6:I$57,1)</f>
        <v>0</v>
      </c>
      <c r="J28" s="97">
        <f>SUMIFS('Points - Player Total'!$AB$8:$AB$59,'Points - Player Total'!$A$8:$A$59,'Points - Teams W2'!$A28,'Teams - Window 2'!J$6:J$57,1)</f>
        <v>0</v>
      </c>
      <c r="K28" s="97">
        <f>SUMIFS('Points - Player Total'!$AB$8:$AB$59,'Points - Player Total'!$A$8:$A$59,'Points - Teams W2'!$A28,'Teams - Window 2'!K$6:K$57,1)</f>
        <v>0</v>
      </c>
      <c r="L28" s="97">
        <f>SUMIFS('Points - Player Total'!$AB$8:$AB$59,'Points - Player Total'!$A$8:$A$59,'Points - Teams W2'!$A28,'Teams - Window 2'!L$6:L$57,1)</f>
        <v>0</v>
      </c>
      <c r="M28" s="97">
        <f>SUMIFS('Points - Player Total'!$AB$8:$AB$59,'Points - Player Total'!$A$8:$A$59,'Points - Teams W2'!$A28,'Teams - Window 2'!M$6:M$57,1)</f>
        <v>0</v>
      </c>
      <c r="N28" s="97">
        <f>SUMIFS('Points - Player Total'!$AB$8:$AB$59,'Points - Player Total'!$A$8:$A$59,'Points - Teams W2'!$A28,'Teams - Window 2'!N$6:N$57,1)</f>
        <v>0</v>
      </c>
      <c r="O28" s="97">
        <f>SUMIFS('Points - Player Total'!$AB$8:$AB$59,'Points - Player Total'!$A$8:$A$59,'Points - Teams W2'!$A28,'Teams - Window 2'!O$6:O$57,1)</f>
        <v>0</v>
      </c>
      <c r="P28" s="97">
        <f>SUMIFS('Points - Player Total'!$AB$8:$AB$59,'Points - Player Total'!$A$8:$A$59,'Points - Teams W2'!$A28,'Teams - Window 2'!P$6:P$57,1)</f>
        <v>0</v>
      </c>
      <c r="Q28" s="97">
        <f>SUMIFS('Points - Player Total'!$AB$8:$AB$59,'Points - Player Total'!$A$8:$A$59,'Points - Teams W2'!$A28,'Teams - Window 2'!Q$6:Q$57,1)</f>
        <v>175</v>
      </c>
      <c r="R28" s="97">
        <f>SUMIFS('Points - Player Total'!$AB$8:$AB$59,'Points - Player Total'!$A$8:$A$59,'Points - Teams W2'!$A28,'Teams - Window 2'!R$6:R$57,1)</f>
        <v>175</v>
      </c>
      <c r="S28" s="97">
        <f>SUMIFS('Points - Player Total'!$AB$8:$AB$59,'Points - Player Total'!$A$8:$A$59,'Points - Teams W2'!$A28,'Teams - Window 2'!S$6:S$57,1)</f>
        <v>175</v>
      </c>
      <c r="T28" s="97">
        <f>SUMIFS('Points - Player Total'!$AB$8:$AB$59,'Points - Player Total'!$A$8:$A$59,'Points - Teams W2'!$A28,'Teams - Window 2'!T$6:T$57,1)</f>
        <v>175</v>
      </c>
      <c r="U28" s="97">
        <f>SUMIFS('Points - Player Total'!$AB$8:$AB$59,'Points - Player Total'!$A$8:$A$59,'Points - Teams W2'!$A28,'Teams - Window 2'!U$6:U$57,1)</f>
        <v>0</v>
      </c>
      <c r="V28" s="97">
        <f>SUMIFS('Points - Player Total'!$AB$8:$AB$59,'Points - Player Total'!$A$8:$A$59,'Points - Teams W2'!$A28,'Teams - Window 2'!V$6:V$57,1)</f>
        <v>175</v>
      </c>
      <c r="W28" s="97">
        <f>SUMIFS('Points - Player Total'!$AB$8:$AB$59,'Points - Player Total'!$A$8:$A$59,'Points - Teams W2'!$A28,'Teams - Window 2'!W$6:W$57,1)</f>
        <v>0</v>
      </c>
      <c r="X28" s="97">
        <f>SUMIFS('Points - Player Total'!$AB$8:$AB$59,'Points - Player Total'!$A$8:$A$59,'Points - Teams W2'!$A28,'Teams - Window 2'!X$6:X$57,1)</f>
        <v>175</v>
      </c>
      <c r="Y28" s="97">
        <f>SUMIFS('Points - Player Total'!$AB$8:$AB$59,'Points - Player Total'!$A$8:$A$59,'Points - Teams W2'!$A28,'Teams - Window 2'!Y$6:Y$57,1)</f>
        <v>0</v>
      </c>
      <c r="Z28" s="97">
        <f>SUMIFS('Points - Player Total'!$AB$8:$AB$59,'Points - Player Total'!$A$8:$A$59,'Points - Teams W2'!$A28,'Teams - Window 2'!Z$6:Z$57,1)</f>
        <v>175</v>
      </c>
      <c r="AA28" s="97">
        <f>SUMIFS('Points - Player Total'!$AB$8:$AB$59,'Points - Player Total'!$A$8:$A$59,'Points - Teams W2'!$A28,'Teams - Window 2'!AA$6:AA$57,1)</f>
        <v>0</v>
      </c>
      <c r="AB28" s="97">
        <f>SUMIFS('Points - Player Total'!$AB$8:$AB$59,'Points - Player Total'!$A$8:$A$59,'Points - Teams W2'!$A28,'Teams - Window 2'!AB$6:AB$57,1)</f>
        <v>0</v>
      </c>
      <c r="AC28" s="97">
        <f>SUMIFS('Points - Player Total'!$AB$8:$AB$59,'Points - Player Total'!$A$8:$A$59,'Points - Teams W2'!$A28,'Teams - Window 2'!AC$6:AC$57,1)</f>
        <v>175</v>
      </c>
      <c r="AD28" s="97">
        <f>SUMIFS('Points - Player Total'!$AB$8:$AB$59,'Points - Player Total'!$A$8:$A$59,'Points - Teams W2'!$A28,'Teams - Window 2'!AD$6:AD$57,1)</f>
        <v>175</v>
      </c>
      <c r="AE28" s="97">
        <f>SUMIFS('Points - Player Total'!$AB$8:$AB$59,'Points - Player Total'!$A$8:$A$59,'Points - Teams W2'!$A28,'Teams - Window 2'!AE$6:AE$57,1)</f>
        <v>0</v>
      </c>
      <c r="AF28" s="97">
        <f>SUMIFS('Points - Player Total'!$AB$8:$AB$59,'Points - Player Total'!$A$8:$A$59,'Points - Teams W2'!$A28,'Teams - Window 2'!AF$6:AF$57,1)</f>
        <v>0</v>
      </c>
      <c r="AG28" s="97">
        <f>SUMIFS('Points - Player Total'!$AB$8:$AB$59,'Points - Player Total'!$A$8:$A$59,'Points - Teams W2'!$A28,'Teams - Window 2'!AG$6:AG$57,1)</f>
        <v>0</v>
      </c>
      <c r="AH28" s="97">
        <f>SUMIFS('Points - Player Total'!$AB$8:$AB$59,'Points - Player Total'!$A$8:$A$59,'Points - Teams W2'!$A28,'Teams - Window 2'!AH$6:AH$57,1)</f>
        <v>0</v>
      </c>
      <c r="AI28" s="97">
        <f>SUMIFS('Points - Player Total'!$AB$8:$AB$59,'Points - Player Total'!$A$8:$A$59,'Points - Teams W2'!$A28,'Teams - Window 2'!AI$6:AI$57,1)</f>
        <v>0</v>
      </c>
      <c r="AJ28" s="97">
        <f>SUMIFS('Points - Player Total'!$AB$8:$AB$59,'Points - Player Total'!$A$8:$A$59,'Points - Teams W2'!$A28,'Teams - Window 2'!AJ$6:AJ$57,1)</f>
        <v>175</v>
      </c>
      <c r="AK28" s="97">
        <f>SUMIFS('Points - Player Total'!$AB$8:$AB$59,'Points - Player Total'!$A$8:$A$59,'Points - Teams W2'!$A28,'Teams - Window 2'!AK$6:AK$57,1)</f>
        <v>0</v>
      </c>
      <c r="AL28" s="97">
        <f>SUMIFS('Points - Player Total'!$AB$8:$AB$59,'Points - Player Total'!$A$8:$A$59,'Points - Teams W2'!$A28,'Teams - Window 2'!AL$6:AL$57,1)</f>
        <v>0</v>
      </c>
      <c r="AM28" s="97">
        <f>SUMIFS('Points - Player Total'!$AB$8:$AB$59,'Points - Player Total'!$A$8:$A$59,'Points - Teams W2'!$A28,'Teams - Window 2'!AM$6:AM$57,1)</f>
        <v>0</v>
      </c>
      <c r="AN28" s="97">
        <f>SUMIFS('Points - Player Total'!$AB$8:$AB$59,'Points - Player Total'!$A$8:$A$59,'Points - Teams W2'!$A28,'Teams - Window 2'!AN$6:AN$57,1)</f>
        <v>0</v>
      </c>
      <c r="AO28" s="97">
        <f>SUMIFS('Points - Player Total'!$AB$8:$AB$59,'Points - Player Total'!$A$8:$A$59,'Points - Teams W2'!$A28,'Teams - Window 2'!AO$6:AO$57,1)</f>
        <v>0</v>
      </c>
      <c r="AP28" s="97">
        <f>SUMIFS('Points - Player Total'!$AB$8:$AB$59,'Points - Player Total'!$A$8:$A$59,'Points - Teams W2'!$A28,'Teams - Window 2'!AP$6:AP$57,1)</f>
        <v>175</v>
      </c>
      <c r="AQ28" s="97">
        <f>SUMIFS('Points - Player Total'!$AB$8:$AB$59,'Points - Player Total'!$A$8:$A$59,'Points - Teams W2'!$A28,'Teams - Window 2'!AQ$6:AQ$57,1)</f>
        <v>0</v>
      </c>
      <c r="AR28" s="97">
        <f>SUMIFS('Points - Player Total'!$AB$8:$AB$59,'Points - Player Total'!$A$8:$A$59,'Points - Teams W2'!$A28,'Teams - Window 2'!AR$6:AR$57,1)</f>
        <v>0</v>
      </c>
      <c r="AS28" s="97">
        <f>SUMIFS('Points - Player Total'!$AB$8:$AB$59,'Points - Player Total'!$A$8:$A$59,'Points - Teams W2'!$A28,'Teams - Window 2'!AS$6:AS$57,1)</f>
        <v>0</v>
      </c>
      <c r="AT28" s="97">
        <f>SUMIFS('Points - Player Total'!$AB$8:$AB$59,'Points - Player Total'!$A$8:$A$59,'Points - Teams W2'!$A28,'Teams - Window 2'!AT$6:AT$57,1)</f>
        <v>175</v>
      </c>
      <c r="AU28" s="97">
        <f>SUMIFS('Points - Player Total'!$AB$8:$AB$59,'Points - Player Total'!$A$8:$A$59,'Points - Teams W2'!$A28,'Teams - Window 2'!AU$6:AU$57,1)</f>
        <v>0</v>
      </c>
      <c r="AV28" s="97">
        <f>SUMIFS('Points - Player Total'!$AB$8:$AB$59,'Points - Player Total'!$A$8:$A$59,'Points - Teams W2'!$A28,'Teams - Window 2'!AV$6:AV$57,1)</f>
        <v>0</v>
      </c>
      <c r="AW28" s="97">
        <f>SUMIFS('Points - Player Total'!$AB$8:$AB$59,'Points - Player Total'!$A$8:$A$59,'Points - Teams W2'!$A28,'Teams - Window 2'!AW$6:AW$57,1)</f>
        <v>0</v>
      </c>
      <c r="AX28" s="97">
        <f>SUMIFS('Points - Player Total'!$AB$8:$AB$59,'Points - Player Total'!$A$8:$A$59,'Points - Teams W2'!$A28,'Teams - Window 2'!AX$6:AX$57,1)</f>
        <v>0</v>
      </c>
      <c r="AY28" s="97">
        <f>SUMIFS('Points - Player Total'!$AB$8:$AB$59,'Points - Player Total'!$A$8:$A$59,'Points - Teams W2'!$A28,'Teams - Window 2'!AY$6:AY$57,1)</f>
        <v>0</v>
      </c>
      <c r="AZ28" s="97">
        <f>SUMIFS('Points - Player Total'!$AB$8:$AB$59,'Points - Player Total'!$A$8:$A$59,'Points - Teams W2'!$A28,'Teams - Window 2'!AZ$6:AZ$57,1)</f>
        <v>0</v>
      </c>
      <c r="BA28" s="97">
        <f>SUMIFS('Points - Player Total'!$AB$8:$AB$59,'Points - Player Total'!$A$8:$A$59,'Points - Teams W2'!$A28,'Teams - Window 2'!BA$6:BA$57,1)</f>
        <v>175</v>
      </c>
      <c r="BB28" s="97">
        <f>SUMIFS('Points - Player Total'!$AB$8:$AB$59,'Points - Player Total'!$A$8:$A$59,'Points - Teams W2'!$A28,'Teams - Window 2'!BB$6:BB$57,1)</f>
        <v>0</v>
      </c>
      <c r="BC28" s="97">
        <f>SUMIFS('Points - Player Total'!$AB$8:$AB$59,'Points - Player Total'!$A$8:$A$59,'Points - Teams W2'!$A28,'Teams - Window 2'!BC$6:BC$57,1)</f>
        <v>0</v>
      </c>
      <c r="BD28" s="97">
        <f>SUMIFS('Points - Player Total'!$AB$8:$AB$59,'Points - Player Total'!$A$8:$A$59,'Points - Teams W2'!$A28,'Teams - Window 2'!BD$6:BD$57,1)</f>
        <v>175</v>
      </c>
      <c r="BE28" s="97">
        <f>SUMIFS('Points - Player Total'!$AB$8:$AB$59,'Points - Player Total'!$A$8:$A$59,'Points - Teams W2'!$A28,'Teams - Window 2'!BE$6:BE$57,1)</f>
        <v>0</v>
      </c>
      <c r="BF28" s="97"/>
    </row>
    <row r="29" spans="1:58" x14ac:dyDescent="0.25">
      <c r="A29" t="s">
        <v>33</v>
      </c>
      <c r="B29" s="16" t="s">
        <v>79</v>
      </c>
      <c r="C29" t="s">
        <v>105</v>
      </c>
      <c r="D29" s="15">
        <v>8.5</v>
      </c>
      <c r="E29" s="97">
        <f>SUMIFS('Points - Player Total'!$AB$8:$AB$59,'Points - Player Total'!$A$8:$A$59,'Points - Teams W2'!$A29,'Teams - Window 2'!E$6:E$57,1)</f>
        <v>0</v>
      </c>
      <c r="F29" s="97">
        <f>SUMIFS('Points - Player Total'!$AB$8:$AB$59,'Points - Player Total'!$A$8:$A$59,'Points - Teams W2'!$A29,'Teams - Window 2'!F$6:F$57,1)</f>
        <v>123</v>
      </c>
      <c r="G29" s="97">
        <f>SUMIFS('Points - Player Total'!$AB$8:$AB$59,'Points - Player Total'!$A$8:$A$59,'Points - Teams W2'!$A29,'Teams - Window 2'!G$6:G$57,1)</f>
        <v>0</v>
      </c>
      <c r="H29" s="97">
        <f>SUMIFS('Points - Player Total'!$AB$8:$AB$59,'Points - Player Total'!$A$8:$A$59,'Points - Teams W2'!$A29,'Teams - Window 2'!H$6:H$57,1)</f>
        <v>0</v>
      </c>
      <c r="I29" s="97">
        <f>SUMIFS('Points - Player Total'!$AB$8:$AB$59,'Points - Player Total'!$A$8:$A$59,'Points - Teams W2'!$A29,'Teams - Window 2'!I$6:I$57,1)</f>
        <v>123</v>
      </c>
      <c r="J29" s="97">
        <f>SUMIFS('Points - Player Total'!$AB$8:$AB$59,'Points - Player Total'!$A$8:$A$59,'Points - Teams W2'!$A29,'Teams - Window 2'!J$6:J$57,1)</f>
        <v>123</v>
      </c>
      <c r="K29" s="97">
        <f>SUMIFS('Points - Player Total'!$AB$8:$AB$59,'Points - Player Total'!$A$8:$A$59,'Points - Teams W2'!$A29,'Teams - Window 2'!K$6:K$57,1)</f>
        <v>0</v>
      </c>
      <c r="L29" s="97">
        <f>SUMIFS('Points - Player Total'!$AB$8:$AB$59,'Points - Player Total'!$A$8:$A$59,'Points - Teams W2'!$A29,'Teams - Window 2'!L$6:L$57,1)</f>
        <v>123</v>
      </c>
      <c r="M29" s="97">
        <f>SUMIFS('Points - Player Total'!$AB$8:$AB$59,'Points - Player Total'!$A$8:$A$59,'Points - Teams W2'!$A29,'Teams - Window 2'!M$6:M$57,1)</f>
        <v>123</v>
      </c>
      <c r="N29" s="97">
        <f>SUMIFS('Points - Player Total'!$AB$8:$AB$59,'Points - Player Total'!$A$8:$A$59,'Points - Teams W2'!$A29,'Teams - Window 2'!N$6:N$57,1)</f>
        <v>0</v>
      </c>
      <c r="O29" s="97">
        <f>SUMIFS('Points - Player Total'!$AB$8:$AB$59,'Points - Player Total'!$A$8:$A$59,'Points - Teams W2'!$A29,'Teams - Window 2'!O$6:O$57,1)</f>
        <v>0</v>
      </c>
      <c r="P29" s="97">
        <f>SUMIFS('Points - Player Total'!$AB$8:$AB$59,'Points - Player Total'!$A$8:$A$59,'Points - Teams W2'!$A29,'Teams - Window 2'!P$6:P$57,1)</f>
        <v>0</v>
      </c>
      <c r="Q29" s="97">
        <f>SUMIFS('Points - Player Total'!$AB$8:$AB$59,'Points - Player Total'!$A$8:$A$59,'Points - Teams W2'!$A29,'Teams - Window 2'!Q$6:Q$57,1)</f>
        <v>0</v>
      </c>
      <c r="R29" s="97">
        <f>SUMIFS('Points - Player Total'!$AB$8:$AB$59,'Points - Player Total'!$A$8:$A$59,'Points - Teams W2'!$A29,'Teams - Window 2'!R$6:R$57,1)</f>
        <v>123</v>
      </c>
      <c r="S29" s="97">
        <f>SUMIFS('Points - Player Total'!$AB$8:$AB$59,'Points - Player Total'!$A$8:$A$59,'Points - Teams W2'!$A29,'Teams - Window 2'!S$6:S$57,1)</f>
        <v>0</v>
      </c>
      <c r="T29" s="97">
        <f>SUMIFS('Points - Player Total'!$AB$8:$AB$59,'Points - Player Total'!$A$8:$A$59,'Points - Teams W2'!$A29,'Teams - Window 2'!T$6:T$57,1)</f>
        <v>0</v>
      </c>
      <c r="U29" s="97">
        <f>SUMIFS('Points - Player Total'!$AB$8:$AB$59,'Points - Player Total'!$A$8:$A$59,'Points - Teams W2'!$A29,'Teams - Window 2'!U$6:U$57,1)</f>
        <v>123</v>
      </c>
      <c r="V29" s="97">
        <f>SUMIFS('Points - Player Total'!$AB$8:$AB$59,'Points - Player Total'!$A$8:$A$59,'Points - Teams W2'!$A29,'Teams - Window 2'!V$6:V$57,1)</f>
        <v>0</v>
      </c>
      <c r="W29" s="97">
        <f>SUMIFS('Points - Player Total'!$AB$8:$AB$59,'Points - Player Total'!$A$8:$A$59,'Points - Teams W2'!$A29,'Teams - Window 2'!W$6:W$57,1)</f>
        <v>0</v>
      </c>
      <c r="X29" s="97">
        <f>SUMIFS('Points - Player Total'!$AB$8:$AB$59,'Points - Player Total'!$A$8:$A$59,'Points - Teams W2'!$A29,'Teams - Window 2'!X$6:X$57,1)</f>
        <v>123</v>
      </c>
      <c r="Y29" s="97">
        <f>SUMIFS('Points - Player Total'!$AB$8:$AB$59,'Points - Player Total'!$A$8:$A$59,'Points - Teams W2'!$A29,'Teams - Window 2'!Y$6:Y$57,1)</f>
        <v>123</v>
      </c>
      <c r="Z29" s="97">
        <f>SUMIFS('Points - Player Total'!$AB$8:$AB$59,'Points - Player Total'!$A$8:$A$59,'Points - Teams W2'!$A29,'Teams - Window 2'!Z$6:Z$57,1)</f>
        <v>123</v>
      </c>
      <c r="AA29" s="97">
        <f>SUMIFS('Points - Player Total'!$AB$8:$AB$59,'Points - Player Total'!$A$8:$A$59,'Points - Teams W2'!$A29,'Teams - Window 2'!AA$6:AA$57,1)</f>
        <v>0</v>
      </c>
      <c r="AB29" s="97">
        <f>SUMIFS('Points - Player Total'!$AB$8:$AB$59,'Points - Player Total'!$A$8:$A$59,'Points - Teams W2'!$A29,'Teams - Window 2'!AB$6:AB$57,1)</f>
        <v>123</v>
      </c>
      <c r="AC29" s="97">
        <f>SUMIFS('Points - Player Total'!$AB$8:$AB$59,'Points - Player Total'!$A$8:$A$59,'Points - Teams W2'!$A29,'Teams - Window 2'!AC$6:AC$57,1)</f>
        <v>0</v>
      </c>
      <c r="AD29" s="97">
        <f>SUMIFS('Points - Player Total'!$AB$8:$AB$59,'Points - Player Total'!$A$8:$A$59,'Points - Teams W2'!$A29,'Teams - Window 2'!AD$6:AD$57,1)</f>
        <v>0</v>
      </c>
      <c r="AE29" s="97">
        <f>SUMIFS('Points - Player Total'!$AB$8:$AB$59,'Points - Player Total'!$A$8:$A$59,'Points - Teams W2'!$A29,'Teams - Window 2'!AE$6:AE$57,1)</f>
        <v>0</v>
      </c>
      <c r="AF29" s="97">
        <f>SUMIFS('Points - Player Total'!$AB$8:$AB$59,'Points - Player Total'!$A$8:$A$59,'Points - Teams W2'!$A29,'Teams - Window 2'!AF$6:AF$57,1)</f>
        <v>123</v>
      </c>
      <c r="AG29" s="97">
        <f>SUMIFS('Points - Player Total'!$AB$8:$AB$59,'Points - Player Total'!$A$8:$A$59,'Points - Teams W2'!$A29,'Teams - Window 2'!AG$6:AG$57,1)</f>
        <v>0</v>
      </c>
      <c r="AH29" s="97">
        <f>SUMIFS('Points - Player Total'!$AB$8:$AB$59,'Points - Player Total'!$A$8:$A$59,'Points - Teams W2'!$A29,'Teams - Window 2'!AH$6:AH$57,1)</f>
        <v>123</v>
      </c>
      <c r="AI29" s="97">
        <f>SUMIFS('Points - Player Total'!$AB$8:$AB$59,'Points - Player Total'!$A$8:$A$59,'Points - Teams W2'!$A29,'Teams - Window 2'!AI$6:AI$57,1)</f>
        <v>0</v>
      </c>
      <c r="AJ29" s="97">
        <f>SUMIFS('Points - Player Total'!$AB$8:$AB$59,'Points - Player Total'!$A$8:$A$59,'Points - Teams W2'!$A29,'Teams - Window 2'!AJ$6:AJ$57,1)</f>
        <v>0</v>
      </c>
      <c r="AK29" s="97">
        <f>SUMIFS('Points - Player Total'!$AB$8:$AB$59,'Points - Player Total'!$A$8:$A$59,'Points - Teams W2'!$A29,'Teams - Window 2'!AK$6:AK$57,1)</f>
        <v>0</v>
      </c>
      <c r="AL29" s="97">
        <f>SUMIFS('Points - Player Total'!$AB$8:$AB$59,'Points - Player Total'!$A$8:$A$59,'Points - Teams W2'!$A29,'Teams - Window 2'!AL$6:AL$57,1)</f>
        <v>123</v>
      </c>
      <c r="AM29" s="97">
        <f>SUMIFS('Points - Player Total'!$AB$8:$AB$59,'Points - Player Total'!$A$8:$A$59,'Points - Teams W2'!$A29,'Teams - Window 2'!AM$6:AM$57,1)</f>
        <v>0</v>
      </c>
      <c r="AN29" s="97">
        <f>SUMIFS('Points - Player Total'!$AB$8:$AB$59,'Points - Player Total'!$A$8:$A$59,'Points - Teams W2'!$A29,'Teams - Window 2'!AN$6:AN$57,1)</f>
        <v>0</v>
      </c>
      <c r="AO29" s="97">
        <f>SUMIFS('Points - Player Total'!$AB$8:$AB$59,'Points - Player Total'!$A$8:$A$59,'Points - Teams W2'!$A29,'Teams - Window 2'!AO$6:AO$57,1)</f>
        <v>0</v>
      </c>
      <c r="AP29" s="97">
        <f>SUMIFS('Points - Player Total'!$AB$8:$AB$59,'Points - Player Total'!$A$8:$A$59,'Points - Teams W2'!$A29,'Teams - Window 2'!AP$6:AP$57,1)</f>
        <v>0</v>
      </c>
      <c r="AQ29" s="97">
        <f>SUMIFS('Points - Player Total'!$AB$8:$AB$59,'Points - Player Total'!$A$8:$A$59,'Points - Teams W2'!$A29,'Teams - Window 2'!AQ$6:AQ$57,1)</f>
        <v>0</v>
      </c>
      <c r="AR29" s="97">
        <f>SUMIFS('Points - Player Total'!$AB$8:$AB$59,'Points - Player Total'!$A$8:$A$59,'Points - Teams W2'!$A29,'Teams - Window 2'!AR$6:AR$57,1)</f>
        <v>0</v>
      </c>
      <c r="AS29" s="97">
        <f>SUMIFS('Points - Player Total'!$AB$8:$AB$59,'Points - Player Total'!$A$8:$A$59,'Points - Teams W2'!$A29,'Teams - Window 2'!AS$6:AS$57,1)</f>
        <v>123</v>
      </c>
      <c r="AT29" s="97">
        <f>SUMIFS('Points - Player Total'!$AB$8:$AB$59,'Points - Player Total'!$A$8:$A$59,'Points - Teams W2'!$A29,'Teams - Window 2'!AT$6:AT$57,1)</f>
        <v>0</v>
      </c>
      <c r="AU29" s="97">
        <f>SUMIFS('Points - Player Total'!$AB$8:$AB$59,'Points - Player Total'!$A$8:$A$59,'Points - Teams W2'!$A29,'Teams - Window 2'!AU$6:AU$57,1)</f>
        <v>0</v>
      </c>
      <c r="AV29" s="97">
        <f>SUMIFS('Points - Player Total'!$AB$8:$AB$59,'Points - Player Total'!$A$8:$A$59,'Points - Teams W2'!$A29,'Teams - Window 2'!AV$6:AV$57,1)</f>
        <v>123</v>
      </c>
      <c r="AW29" s="97">
        <f>SUMIFS('Points - Player Total'!$AB$8:$AB$59,'Points - Player Total'!$A$8:$A$59,'Points - Teams W2'!$A29,'Teams - Window 2'!AW$6:AW$57,1)</f>
        <v>0</v>
      </c>
      <c r="AX29" s="97">
        <f>SUMIFS('Points - Player Total'!$AB$8:$AB$59,'Points - Player Total'!$A$8:$A$59,'Points - Teams W2'!$A29,'Teams - Window 2'!AX$6:AX$57,1)</f>
        <v>0</v>
      </c>
      <c r="AY29" s="97">
        <f>SUMIFS('Points - Player Total'!$AB$8:$AB$59,'Points - Player Total'!$A$8:$A$59,'Points - Teams W2'!$A29,'Teams - Window 2'!AY$6:AY$57,1)</f>
        <v>0</v>
      </c>
      <c r="AZ29" s="97">
        <f>SUMIFS('Points - Player Total'!$AB$8:$AB$59,'Points - Player Total'!$A$8:$A$59,'Points - Teams W2'!$A29,'Teams - Window 2'!AZ$6:AZ$57,1)</f>
        <v>123</v>
      </c>
      <c r="BA29" s="97">
        <f>SUMIFS('Points - Player Total'!$AB$8:$AB$59,'Points - Player Total'!$A$8:$A$59,'Points - Teams W2'!$A29,'Teams - Window 2'!BA$6:BA$57,1)</f>
        <v>0</v>
      </c>
      <c r="BB29" s="97">
        <f>SUMIFS('Points - Player Total'!$AB$8:$AB$59,'Points - Player Total'!$A$8:$A$59,'Points - Teams W2'!$A29,'Teams - Window 2'!BB$6:BB$57,1)</f>
        <v>123</v>
      </c>
      <c r="BC29" s="97">
        <f>SUMIFS('Points - Player Total'!$AB$8:$AB$59,'Points - Player Total'!$A$8:$A$59,'Points - Teams W2'!$A29,'Teams - Window 2'!BC$6:BC$57,1)</f>
        <v>0</v>
      </c>
      <c r="BD29" s="97">
        <f>SUMIFS('Points - Player Total'!$AB$8:$AB$59,'Points - Player Total'!$A$8:$A$59,'Points - Teams W2'!$A29,'Teams - Window 2'!BD$6:BD$57,1)</f>
        <v>0</v>
      </c>
      <c r="BE29" s="97">
        <f>SUMIFS('Points - Player Total'!$AB$8:$AB$59,'Points - Player Total'!$A$8:$A$59,'Points - Teams W2'!$A29,'Teams - Window 2'!BE$6:BE$57,1)</f>
        <v>0</v>
      </c>
      <c r="BF29" s="97"/>
    </row>
    <row r="30" spans="1:58" x14ac:dyDescent="0.25">
      <c r="A30" t="s">
        <v>81</v>
      </c>
      <c r="B30" s="16" t="s">
        <v>78</v>
      </c>
      <c r="C30" t="s">
        <v>105</v>
      </c>
      <c r="D30" s="15">
        <v>7.5</v>
      </c>
      <c r="E30" s="97">
        <f>SUMIFS('Points - Player Total'!$AB$8:$AB$59,'Points - Player Total'!$A$8:$A$59,'Points - Teams W2'!$A30,'Teams - Window 2'!E$6:E$57,1)</f>
        <v>0</v>
      </c>
      <c r="F30" s="97">
        <f>SUMIFS('Points - Player Total'!$AB$8:$AB$59,'Points - Player Total'!$A$8:$A$59,'Points - Teams W2'!$A30,'Teams - Window 2'!F$6:F$57,1)</f>
        <v>142</v>
      </c>
      <c r="G30" s="97">
        <f>SUMIFS('Points - Player Total'!$AB$8:$AB$59,'Points - Player Total'!$A$8:$A$59,'Points - Teams W2'!$A30,'Teams - Window 2'!G$6:G$57,1)</f>
        <v>0</v>
      </c>
      <c r="H30" s="97">
        <f>SUMIFS('Points - Player Total'!$AB$8:$AB$59,'Points - Player Total'!$A$8:$A$59,'Points - Teams W2'!$A30,'Teams - Window 2'!H$6:H$57,1)</f>
        <v>0</v>
      </c>
      <c r="I30" s="97">
        <f>SUMIFS('Points - Player Total'!$AB$8:$AB$59,'Points - Player Total'!$A$8:$A$59,'Points - Teams W2'!$A30,'Teams - Window 2'!I$6:I$57,1)</f>
        <v>0</v>
      </c>
      <c r="J30" s="97">
        <f>SUMIFS('Points - Player Total'!$AB$8:$AB$59,'Points - Player Total'!$A$8:$A$59,'Points - Teams W2'!$A30,'Teams - Window 2'!J$6:J$57,1)</f>
        <v>0</v>
      </c>
      <c r="K30" s="97">
        <f>SUMIFS('Points - Player Total'!$AB$8:$AB$59,'Points - Player Total'!$A$8:$A$59,'Points - Teams W2'!$A30,'Teams - Window 2'!K$6:K$57,1)</f>
        <v>0</v>
      </c>
      <c r="L30" s="97">
        <f>SUMIFS('Points - Player Total'!$AB$8:$AB$59,'Points - Player Total'!$A$8:$A$59,'Points - Teams W2'!$A30,'Teams - Window 2'!L$6:L$57,1)</f>
        <v>0</v>
      </c>
      <c r="M30" s="97">
        <f>SUMIFS('Points - Player Total'!$AB$8:$AB$59,'Points - Player Total'!$A$8:$A$59,'Points - Teams W2'!$A30,'Teams - Window 2'!M$6:M$57,1)</f>
        <v>0</v>
      </c>
      <c r="N30" s="97">
        <f>SUMIFS('Points - Player Total'!$AB$8:$AB$59,'Points - Player Total'!$A$8:$A$59,'Points - Teams W2'!$A30,'Teams - Window 2'!N$6:N$57,1)</f>
        <v>0</v>
      </c>
      <c r="O30" s="97">
        <f>SUMIFS('Points - Player Total'!$AB$8:$AB$59,'Points - Player Total'!$A$8:$A$59,'Points - Teams W2'!$A30,'Teams - Window 2'!O$6:O$57,1)</f>
        <v>0</v>
      </c>
      <c r="P30" s="97">
        <f>SUMIFS('Points - Player Total'!$AB$8:$AB$59,'Points - Player Total'!$A$8:$A$59,'Points - Teams W2'!$A30,'Teams - Window 2'!P$6:P$57,1)</f>
        <v>142</v>
      </c>
      <c r="Q30" s="97">
        <f>SUMIFS('Points - Player Total'!$AB$8:$AB$59,'Points - Player Total'!$A$8:$A$59,'Points - Teams W2'!$A30,'Teams - Window 2'!Q$6:Q$57,1)</f>
        <v>0</v>
      </c>
      <c r="R30" s="97">
        <f>SUMIFS('Points - Player Total'!$AB$8:$AB$59,'Points - Player Total'!$A$8:$A$59,'Points - Teams W2'!$A30,'Teams - Window 2'!R$6:R$57,1)</f>
        <v>0</v>
      </c>
      <c r="S30" s="97">
        <f>SUMIFS('Points - Player Total'!$AB$8:$AB$59,'Points - Player Total'!$A$8:$A$59,'Points - Teams W2'!$A30,'Teams - Window 2'!S$6:S$57,1)</f>
        <v>0</v>
      </c>
      <c r="T30" s="97">
        <f>SUMIFS('Points - Player Total'!$AB$8:$AB$59,'Points - Player Total'!$A$8:$A$59,'Points - Teams W2'!$A30,'Teams - Window 2'!T$6:T$57,1)</f>
        <v>142</v>
      </c>
      <c r="U30" s="97">
        <f>SUMIFS('Points - Player Total'!$AB$8:$AB$59,'Points - Player Total'!$A$8:$A$59,'Points - Teams W2'!$A30,'Teams - Window 2'!U$6:U$57,1)</f>
        <v>0</v>
      </c>
      <c r="V30" s="97">
        <f>SUMIFS('Points - Player Total'!$AB$8:$AB$59,'Points - Player Total'!$A$8:$A$59,'Points - Teams W2'!$A30,'Teams - Window 2'!V$6:V$57,1)</f>
        <v>0</v>
      </c>
      <c r="W30" s="97">
        <f>SUMIFS('Points - Player Total'!$AB$8:$AB$59,'Points - Player Total'!$A$8:$A$59,'Points - Teams W2'!$A30,'Teams - Window 2'!W$6:W$57,1)</f>
        <v>0</v>
      </c>
      <c r="X30" s="97">
        <f>SUMIFS('Points - Player Total'!$AB$8:$AB$59,'Points - Player Total'!$A$8:$A$59,'Points - Teams W2'!$A30,'Teams - Window 2'!X$6:X$57,1)</f>
        <v>142</v>
      </c>
      <c r="Y30" s="97">
        <f>SUMIFS('Points - Player Total'!$AB$8:$AB$59,'Points - Player Total'!$A$8:$A$59,'Points - Teams W2'!$A30,'Teams - Window 2'!Y$6:Y$57,1)</f>
        <v>142</v>
      </c>
      <c r="Z30" s="97">
        <f>SUMIFS('Points - Player Total'!$AB$8:$AB$59,'Points - Player Total'!$A$8:$A$59,'Points - Teams W2'!$A30,'Teams - Window 2'!Z$6:Z$57,1)</f>
        <v>0</v>
      </c>
      <c r="AA30" s="97">
        <f>SUMIFS('Points - Player Total'!$AB$8:$AB$59,'Points - Player Total'!$A$8:$A$59,'Points - Teams W2'!$A30,'Teams - Window 2'!AA$6:AA$57,1)</f>
        <v>0</v>
      </c>
      <c r="AB30" s="97">
        <f>SUMIFS('Points - Player Total'!$AB$8:$AB$59,'Points - Player Total'!$A$8:$A$59,'Points - Teams W2'!$A30,'Teams - Window 2'!AB$6:AB$57,1)</f>
        <v>0</v>
      </c>
      <c r="AC30" s="97">
        <f>SUMIFS('Points - Player Total'!$AB$8:$AB$59,'Points - Player Total'!$A$8:$A$59,'Points - Teams W2'!$A30,'Teams - Window 2'!AC$6:AC$57,1)</f>
        <v>0</v>
      </c>
      <c r="AD30" s="97">
        <f>SUMIFS('Points - Player Total'!$AB$8:$AB$59,'Points - Player Total'!$A$8:$A$59,'Points - Teams W2'!$A30,'Teams - Window 2'!AD$6:AD$57,1)</f>
        <v>0</v>
      </c>
      <c r="AE30" s="97">
        <f>SUMIFS('Points - Player Total'!$AB$8:$AB$59,'Points - Player Total'!$A$8:$A$59,'Points - Teams W2'!$A30,'Teams - Window 2'!AE$6:AE$57,1)</f>
        <v>142</v>
      </c>
      <c r="AF30" s="97">
        <f>SUMIFS('Points - Player Total'!$AB$8:$AB$59,'Points - Player Total'!$A$8:$A$59,'Points - Teams W2'!$A30,'Teams - Window 2'!AF$6:AF$57,1)</f>
        <v>0</v>
      </c>
      <c r="AG30" s="97">
        <f>SUMIFS('Points - Player Total'!$AB$8:$AB$59,'Points - Player Total'!$A$8:$A$59,'Points - Teams W2'!$A30,'Teams - Window 2'!AG$6:AG$57,1)</f>
        <v>142</v>
      </c>
      <c r="AH30" s="97">
        <f>SUMIFS('Points - Player Total'!$AB$8:$AB$59,'Points - Player Total'!$A$8:$A$59,'Points - Teams W2'!$A30,'Teams - Window 2'!AH$6:AH$57,1)</f>
        <v>0</v>
      </c>
      <c r="AI30" s="97">
        <f>SUMIFS('Points - Player Total'!$AB$8:$AB$59,'Points - Player Total'!$A$8:$A$59,'Points - Teams W2'!$A30,'Teams - Window 2'!AI$6:AI$57,1)</f>
        <v>0</v>
      </c>
      <c r="AJ30" s="97">
        <f>SUMIFS('Points - Player Total'!$AB$8:$AB$59,'Points - Player Total'!$A$8:$A$59,'Points - Teams W2'!$A30,'Teams - Window 2'!AJ$6:AJ$57,1)</f>
        <v>0</v>
      </c>
      <c r="AK30" s="97">
        <f>SUMIFS('Points - Player Total'!$AB$8:$AB$59,'Points - Player Total'!$A$8:$A$59,'Points - Teams W2'!$A30,'Teams - Window 2'!AK$6:AK$57,1)</f>
        <v>142</v>
      </c>
      <c r="AL30" s="97">
        <f>SUMIFS('Points - Player Total'!$AB$8:$AB$59,'Points - Player Total'!$A$8:$A$59,'Points - Teams W2'!$A30,'Teams - Window 2'!AL$6:AL$57,1)</f>
        <v>0</v>
      </c>
      <c r="AM30" s="97">
        <f>SUMIFS('Points - Player Total'!$AB$8:$AB$59,'Points - Player Total'!$A$8:$A$59,'Points - Teams W2'!$A30,'Teams - Window 2'!AM$6:AM$57,1)</f>
        <v>142</v>
      </c>
      <c r="AN30" s="97">
        <f>SUMIFS('Points - Player Total'!$AB$8:$AB$59,'Points - Player Total'!$A$8:$A$59,'Points - Teams W2'!$A30,'Teams - Window 2'!AN$6:AN$57,1)</f>
        <v>142</v>
      </c>
      <c r="AO30" s="97">
        <f>SUMIFS('Points - Player Total'!$AB$8:$AB$59,'Points - Player Total'!$A$8:$A$59,'Points - Teams W2'!$A30,'Teams - Window 2'!AO$6:AO$57,1)</f>
        <v>142</v>
      </c>
      <c r="AP30" s="97">
        <f>SUMIFS('Points - Player Total'!$AB$8:$AB$59,'Points - Player Total'!$A$8:$A$59,'Points - Teams W2'!$A30,'Teams - Window 2'!AP$6:AP$57,1)</f>
        <v>0</v>
      </c>
      <c r="AQ30" s="97">
        <f>SUMIFS('Points - Player Total'!$AB$8:$AB$59,'Points - Player Total'!$A$8:$A$59,'Points - Teams W2'!$A30,'Teams - Window 2'!AQ$6:AQ$57,1)</f>
        <v>142</v>
      </c>
      <c r="AR30" s="97">
        <f>SUMIFS('Points - Player Total'!$AB$8:$AB$59,'Points - Player Total'!$A$8:$A$59,'Points - Teams W2'!$A30,'Teams - Window 2'!AR$6:AR$57,1)</f>
        <v>0</v>
      </c>
      <c r="AS30" s="97">
        <f>SUMIFS('Points - Player Total'!$AB$8:$AB$59,'Points - Player Total'!$A$8:$A$59,'Points - Teams W2'!$A30,'Teams - Window 2'!AS$6:AS$57,1)</f>
        <v>142</v>
      </c>
      <c r="AT30" s="97">
        <f>SUMIFS('Points - Player Total'!$AB$8:$AB$59,'Points - Player Total'!$A$8:$A$59,'Points - Teams W2'!$A30,'Teams - Window 2'!AT$6:AT$57,1)</f>
        <v>0</v>
      </c>
      <c r="AU30" s="97">
        <f>SUMIFS('Points - Player Total'!$AB$8:$AB$59,'Points - Player Total'!$A$8:$A$59,'Points - Teams W2'!$A30,'Teams - Window 2'!AU$6:AU$57,1)</f>
        <v>0</v>
      </c>
      <c r="AV30" s="97">
        <f>SUMIFS('Points - Player Total'!$AB$8:$AB$59,'Points - Player Total'!$A$8:$A$59,'Points - Teams W2'!$A30,'Teams - Window 2'!AV$6:AV$57,1)</f>
        <v>142</v>
      </c>
      <c r="AW30" s="97">
        <f>SUMIFS('Points - Player Total'!$AB$8:$AB$59,'Points - Player Total'!$A$8:$A$59,'Points - Teams W2'!$A30,'Teams - Window 2'!AW$6:AW$57,1)</f>
        <v>142</v>
      </c>
      <c r="AX30" s="97">
        <f>SUMIFS('Points - Player Total'!$AB$8:$AB$59,'Points - Player Total'!$A$8:$A$59,'Points - Teams W2'!$A30,'Teams - Window 2'!AX$6:AX$57,1)</f>
        <v>0</v>
      </c>
      <c r="AY30" s="97">
        <f>SUMIFS('Points - Player Total'!$AB$8:$AB$59,'Points - Player Total'!$A$8:$A$59,'Points - Teams W2'!$A30,'Teams - Window 2'!AY$6:AY$57,1)</f>
        <v>0</v>
      </c>
      <c r="AZ30" s="97">
        <f>SUMIFS('Points - Player Total'!$AB$8:$AB$59,'Points - Player Total'!$A$8:$A$59,'Points - Teams W2'!$A30,'Teams - Window 2'!AZ$6:AZ$57,1)</f>
        <v>0</v>
      </c>
      <c r="BA30" s="97">
        <f>SUMIFS('Points - Player Total'!$AB$8:$AB$59,'Points - Player Total'!$A$8:$A$59,'Points - Teams W2'!$A30,'Teams - Window 2'!BA$6:BA$57,1)</f>
        <v>0</v>
      </c>
      <c r="BB30" s="97">
        <f>SUMIFS('Points - Player Total'!$AB$8:$AB$59,'Points - Player Total'!$A$8:$A$59,'Points - Teams W2'!$A30,'Teams - Window 2'!BB$6:BB$57,1)</f>
        <v>0</v>
      </c>
      <c r="BC30" s="97">
        <f>SUMIFS('Points - Player Total'!$AB$8:$AB$59,'Points - Player Total'!$A$8:$A$59,'Points - Teams W2'!$A30,'Teams - Window 2'!BC$6:BC$57,1)</f>
        <v>142</v>
      </c>
      <c r="BD30" s="97">
        <f>SUMIFS('Points - Player Total'!$AB$8:$AB$59,'Points - Player Total'!$A$8:$A$59,'Points - Teams W2'!$A30,'Teams - Window 2'!BD$6:BD$57,1)</f>
        <v>0</v>
      </c>
      <c r="BE30" s="97">
        <f>SUMIFS('Points - Player Total'!$AB$8:$AB$59,'Points - Player Total'!$A$8:$A$59,'Points - Teams W2'!$A30,'Teams - Window 2'!BE$6:BE$57,1)</f>
        <v>0</v>
      </c>
      <c r="BF30" s="97"/>
    </row>
    <row r="31" spans="1:58" x14ac:dyDescent="0.25">
      <c r="A31" t="s">
        <v>16</v>
      </c>
      <c r="B31" s="16" t="s">
        <v>80</v>
      </c>
      <c r="C31" t="s">
        <v>105</v>
      </c>
      <c r="D31" s="15">
        <v>7.5</v>
      </c>
      <c r="E31" s="97">
        <f>SUMIFS('Points - Player Total'!$AB$8:$AB$59,'Points - Player Total'!$A$8:$A$59,'Points - Teams W2'!$A31,'Teams - Window 2'!E$6:E$57,1)</f>
        <v>0</v>
      </c>
      <c r="F31" s="97">
        <f>SUMIFS('Points - Player Total'!$AB$8:$AB$59,'Points - Player Total'!$A$8:$A$59,'Points - Teams W2'!$A31,'Teams - Window 2'!F$6:F$57,1)</f>
        <v>0</v>
      </c>
      <c r="G31" s="97">
        <f>SUMIFS('Points - Player Total'!$AB$8:$AB$59,'Points - Player Total'!$A$8:$A$59,'Points - Teams W2'!$A31,'Teams - Window 2'!G$6:G$57,1)</f>
        <v>0</v>
      </c>
      <c r="H31" s="97">
        <f>SUMIFS('Points - Player Total'!$AB$8:$AB$59,'Points - Player Total'!$A$8:$A$59,'Points - Teams W2'!$A31,'Teams - Window 2'!H$6:H$57,1)</f>
        <v>0</v>
      </c>
      <c r="I31" s="97">
        <f>SUMIFS('Points - Player Total'!$AB$8:$AB$59,'Points - Player Total'!$A$8:$A$59,'Points - Teams W2'!$A31,'Teams - Window 2'!I$6:I$57,1)</f>
        <v>257</v>
      </c>
      <c r="J31" s="97">
        <f>SUMIFS('Points - Player Total'!$AB$8:$AB$59,'Points - Player Total'!$A$8:$A$59,'Points - Teams W2'!$A31,'Teams - Window 2'!J$6:J$57,1)</f>
        <v>0</v>
      </c>
      <c r="K31" s="97">
        <f>SUMIFS('Points - Player Total'!$AB$8:$AB$59,'Points - Player Total'!$A$8:$A$59,'Points - Teams W2'!$A31,'Teams - Window 2'!K$6:K$57,1)</f>
        <v>257</v>
      </c>
      <c r="L31" s="97">
        <f>SUMIFS('Points - Player Total'!$AB$8:$AB$59,'Points - Player Total'!$A$8:$A$59,'Points - Teams W2'!$A31,'Teams - Window 2'!L$6:L$57,1)</f>
        <v>257</v>
      </c>
      <c r="M31" s="97">
        <f>SUMIFS('Points - Player Total'!$AB$8:$AB$59,'Points - Player Total'!$A$8:$A$59,'Points - Teams W2'!$A31,'Teams - Window 2'!M$6:M$57,1)</f>
        <v>257</v>
      </c>
      <c r="N31" s="97">
        <f>SUMIFS('Points - Player Total'!$AB$8:$AB$59,'Points - Player Total'!$A$8:$A$59,'Points - Teams W2'!$A31,'Teams - Window 2'!N$6:N$57,1)</f>
        <v>257</v>
      </c>
      <c r="O31" s="97">
        <f>SUMIFS('Points - Player Total'!$AB$8:$AB$59,'Points - Player Total'!$A$8:$A$59,'Points - Teams W2'!$A31,'Teams - Window 2'!O$6:O$57,1)</f>
        <v>0</v>
      </c>
      <c r="P31" s="97">
        <f>SUMIFS('Points - Player Total'!$AB$8:$AB$59,'Points - Player Total'!$A$8:$A$59,'Points - Teams W2'!$A31,'Teams - Window 2'!P$6:P$57,1)</f>
        <v>0</v>
      </c>
      <c r="Q31" s="97">
        <f>SUMIFS('Points - Player Total'!$AB$8:$AB$59,'Points - Player Total'!$A$8:$A$59,'Points - Teams W2'!$A31,'Teams - Window 2'!Q$6:Q$57,1)</f>
        <v>0</v>
      </c>
      <c r="R31" s="97">
        <f>SUMIFS('Points - Player Total'!$AB$8:$AB$59,'Points - Player Total'!$A$8:$A$59,'Points - Teams W2'!$A31,'Teams - Window 2'!R$6:R$57,1)</f>
        <v>257</v>
      </c>
      <c r="S31" s="97">
        <f>SUMIFS('Points - Player Total'!$AB$8:$AB$59,'Points - Player Total'!$A$8:$A$59,'Points - Teams W2'!$A31,'Teams - Window 2'!S$6:S$57,1)</f>
        <v>257</v>
      </c>
      <c r="T31" s="97">
        <f>SUMIFS('Points - Player Total'!$AB$8:$AB$59,'Points - Player Total'!$A$8:$A$59,'Points - Teams W2'!$A31,'Teams - Window 2'!T$6:T$57,1)</f>
        <v>0</v>
      </c>
      <c r="U31" s="97">
        <f>SUMIFS('Points - Player Total'!$AB$8:$AB$59,'Points - Player Total'!$A$8:$A$59,'Points - Teams W2'!$A31,'Teams - Window 2'!U$6:U$57,1)</f>
        <v>257</v>
      </c>
      <c r="V31" s="97">
        <f>SUMIFS('Points - Player Total'!$AB$8:$AB$59,'Points - Player Total'!$A$8:$A$59,'Points - Teams W2'!$A31,'Teams - Window 2'!V$6:V$57,1)</f>
        <v>0</v>
      </c>
      <c r="W31" s="97">
        <f>SUMIFS('Points - Player Total'!$AB$8:$AB$59,'Points - Player Total'!$A$8:$A$59,'Points - Teams W2'!$A31,'Teams - Window 2'!W$6:W$57,1)</f>
        <v>257</v>
      </c>
      <c r="X31" s="97">
        <f>SUMIFS('Points - Player Total'!$AB$8:$AB$59,'Points - Player Total'!$A$8:$A$59,'Points - Teams W2'!$A31,'Teams - Window 2'!X$6:X$57,1)</f>
        <v>0</v>
      </c>
      <c r="Y31" s="97">
        <f>SUMIFS('Points - Player Total'!$AB$8:$AB$59,'Points - Player Total'!$A$8:$A$59,'Points - Teams W2'!$A31,'Teams - Window 2'!Y$6:Y$57,1)</f>
        <v>0</v>
      </c>
      <c r="Z31" s="97">
        <f>SUMIFS('Points - Player Total'!$AB$8:$AB$59,'Points - Player Total'!$A$8:$A$59,'Points - Teams W2'!$A31,'Teams - Window 2'!Z$6:Z$57,1)</f>
        <v>0</v>
      </c>
      <c r="AA31" s="97">
        <f>SUMIFS('Points - Player Total'!$AB$8:$AB$59,'Points - Player Total'!$A$8:$A$59,'Points - Teams W2'!$A31,'Teams - Window 2'!AA$6:AA$57,1)</f>
        <v>257</v>
      </c>
      <c r="AB31" s="97">
        <f>SUMIFS('Points - Player Total'!$AB$8:$AB$59,'Points - Player Total'!$A$8:$A$59,'Points - Teams W2'!$A31,'Teams - Window 2'!AB$6:AB$57,1)</f>
        <v>257</v>
      </c>
      <c r="AC31" s="97">
        <f>SUMIFS('Points - Player Total'!$AB$8:$AB$59,'Points - Player Total'!$A$8:$A$59,'Points - Teams W2'!$A31,'Teams - Window 2'!AC$6:AC$57,1)</f>
        <v>0</v>
      </c>
      <c r="AD31" s="97">
        <f>SUMIFS('Points - Player Total'!$AB$8:$AB$59,'Points - Player Total'!$A$8:$A$59,'Points - Teams W2'!$A31,'Teams - Window 2'!AD$6:AD$57,1)</f>
        <v>257</v>
      </c>
      <c r="AE31" s="97">
        <f>SUMIFS('Points - Player Total'!$AB$8:$AB$59,'Points - Player Total'!$A$8:$A$59,'Points - Teams W2'!$A31,'Teams - Window 2'!AE$6:AE$57,1)</f>
        <v>257</v>
      </c>
      <c r="AF31" s="97">
        <f>SUMIFS('Points - Player Total'!$AB$8:$AB$59,'Points - Player Total'!$A$8:$A$59,'Points - Teams W2'!$A31,'Teams - Window 2'!AF$6:AF$57,1)</f>
        <v>257</v>
      </c>
      <c r="AG31" s="97">
        <f>SUMIFS('Points - Player Total'!$AB$8:$AB$59,'Points - Player Total'!$A$8:$A$59,'Points - Teams W2'!$A31,'Teams - Window 2'!AG$6:AG$57,1)</f>
        <v>0</v>
      </c>
      <c r="AH31" s="97">
        <f>SUMIFS('Points - Player Total'!$AB$8:$AB$59,'Points - Player Total'!$A$8:$A$59,'Points - Teams W2'!$A31,'Teams - Window 2'!AH$6:AH$57,1)</f>
        <v>0</v>
      </c>
      <c r="AI31" s="97">
        <f>SUMIFS('Points - Player Total'!$AB$8:$AB$59,'Points - Player Total'!$A$8:$A$59,'Points - Teams W2'!$A31,'Teams - Window 2'!AI$6:AI$57,1)</f>
        <v>0</v>
      </c>
      <c r="AJ31" s="97">
        <f>SUMIFS('Points - Player Total'!$AB$8:$AB$59,'Points - Player Total'!$A$8:$A$59,'Points - Teams W2'!$A31,'Teams - Window 2'!AJ$6:AJ$57,1)</f>
        <v>0</v>
      </c>
      <c r="AK31" s="97">
        <f>SUMIFS('Points - Player Total'!$AB$8:$AB$59,'Points - Player Total'!$A$8:$A$59,'Points - Teams W2'!$A31,'Teams - Window 2'!AK$6:AK$57,1)</f>
        <v>0</v>
      </c>
      <c r="AL31" s="97">
        <f>SUMIFS('Points - Player Total'!$AB$8:$AB$59,'Points - Player Total'!$A$8:$A$59,'Points - Teams W2'!$A31,'Teams - Window 2'!AL$6:AL$57,1)</f>
        <v>257</v>
      </c>
      <c r="AM31" s="97">
        <f>SUMIFS('Points - Player Total'!$AB$8:$AB$59,'Points - Player Total'!$A$8:$A$59,'Points - Teams W2'!$A31,'Teams - Window 2'!AM$6:AM$57,1)</f>
        <v>0</v>
      </c>
      <c r="AN31" s="97">
        <f>SUMIFS('Points - Player Total'!$AB$8:$AB$59,'Points - Player Total'!$A$8:$A$59,'Points - Teams W2'!$A31,'Teams - Window 2'!AN$6:AN$57,1)</f>
        <v>0</v>
      </c>
      <c r="AO31" s="97">
        <f>SUMIFS('Points - Player Total'!$AB$8:$AB$59,'Points - Player Total'!$A$8:$A$59,'Points - Teams W2'!$A31,'Teams - Window 2'!AO$6:AO$57,1)</f>
        <v>0</v>
      </c>
      <c r="AP31" s="97">
        <f>SUMIFS('Points - Player Total'!$AB$8:$AB$59,'Points - Player Total'!$A$8:$A$59,'Points - Teams W2'!$A31,'Teams - Window 2'!AP$6:AP$57,1)</f>
        <v>0</v>
      </c>
      <c r="AQ31" s="97">
        <f>SUMIFS('Points - Player Total'!$AB$8:$AB$59,'Points - Player Total'!$A$8:$A$59,'Points - Teams W2'!$A31,'Teams - Window 2'!AQ$6:AQ$57,1)</f>
        <v>257</v>
      </c>
      <c r="AR31" s="97">
        <f>SUMIFS('Points - Player Total'!$AB$8:$AB$59,'Points - Player Total'!$A$8:$A$59,'Points - Teams W2'!$A31,'Teams - Window 2'!AR$6:AR$57,1)</f>
        <v>0</v>
      </c>
      <c r="AS31" s="97">
        <f>SUMIFS('Points - Player Total'!$AB$8:$AB$59,'Points - Player Total'!$A$8:$A$59,'Points - Teams W2'!$A31,'Teams - Window 2'!AS$6:AS$57,1)</f>
        <v>0</v>
      </c>
      <c r="AT31" s="97">
        <f>SUMIFS('Points - Player Total'!$AB$8:$AB$59,'Points - Player Total'!$A$8:$A$59,'Points - Teams W2'!$A31,'Teams - Window 2'!AT$6:AT$57,1)</f>
        <v>0</v>
      </c>
      <c r="AU31" s="97">
        <f>SUMIFS('Points - Player Total'!$AB$8:$AB$59,'Points - Player Total'!$A$8:$A$59,'Points - Teams W2'!$A31,'Teams - Window 2'!AU$6:AU$57,1)</f>
        <v>0</v>
      </c>
      <c r="AV31" s="97">
        <f>SUMIFS('Points - Player Total'!$AB$8:$AB$59,'Points - Player Total'!$A$8:$A$59,'Points - Teams W2'!$A31,'Teams - Window 2'!AV$6:AV$57,1)</f>
        <v>257</v>
      </c>
      <c r="AW31" s="97">
        <f>SUMIFS('Points - Player Total'!$AB$8:$AB$59,'Points - Player Total'!$A$8:$A$59,'Points - Teams W2'!$A31,'Teams - Window 2'!AW$6:AW$57,1)</f>
        <v>0</v>
      </c>
      <c r="AX31" s="97">
        <f>SUMIFS('Points - Player Total'!$AB$8:$AB$59,'Points - Player Total'!$A$8:$A$59,'Points - Teams W2'!$A31,'Teams - Window 2'!AX$6:AX$57,1)</f>
        <v>257</v>
      </c>
      <c r="AY31" s="97">
        <f>SUMIFS('Points - Player Total'!$AB$8:$AB$59,'Points - Player Total'!$A$8:$A$59,'Points - Teams W2'!$A31,'Teams - Window 2'!AY$6:AY$57,1)</f>
        <v>257</v>
      </c>
      <c r="AZ31" s="97">
        <f>SUMIFS('Points - Player Total'!$AB$8:$AB$59,'Points - Player Total'!$A$8:$A$59,'Points - Teams W2'!$A31,'Teams - Window 2'!AZ$6:AZ$57,1)</f>
        <v>257</v>
      </c>
      <c r="BA31" s="97">
        <f>SUMIFS('Points - Player Total'!$AB$8:$AB$59,'Points - Player Total'!$A$8:$A$59,'Points - Teams W2'!$A31,'Teams - Window 2'!BA$6:BA$57,1)</f>
        <v>0</v>
      </c>
      <c r="BB31" s="97">
        <f>SUMIFS('Points - Player Total'!$AB$8:$AB$59,'Points - Player Total'!$A$8:$A$59,'Points - Teams W2'!$A31,'Teams - Window 2'!BB$6:BB$57,1)</f>
        <v>0</v>
      </c>
      <c r="BC31" s="97">
        <f>SUMIFS('Points - Player Total'!$AB$8:$AB$59,'Points - Player Total'!$A$8:$A$59,'Points - Teams W2'!$A31,'Teams - Window 2'!BC$6:BC$57,1)</f>
        <v>257</v>
      </c>
      <c r="BD31" s="97">
        <f>SUMIFS('Points - Player Total'!$AB$8:$AB$59,'Points - Player Total'!$A$8:$A$59,'Points - Teams W2'!$A31,'Teams - Window 2'!BD$6:BD$57,1)</f>
        <v>0</v>
      </c>
      <c r="BE31" s="97">
        <f>SUMIFS('Points - Player Total'!$AB$8:$AB$59,'Points - Player Total'!$A$8:$A$59,'Points - Teams W2'!$A31,'Teams - Window 2'!BE$6:BE$57,1)</f>
        <v>0</v>
      </c>
      <c r="BF31" s="97"/>
    </row>
    <row r="32" spans="1:58" x14ac:dyDescent="0.25">
      <c r="A32" t="s">
        <v>23</v>
      </c>
      <c r="B32" s="16" t="s">
        <v>78</v>
      </c>
      <c r="C32" t="s">
        <v>105</v>
      </c>
      <c r="D32" s="15">
        <v>7</v>
      </c>
      <c r="E32" s="97">
        <f>SUMIFS('Points - Player Total'!$AB$8:$AB$59,'Points - Player Total'!$A$8:$A$59,'Points - Teams W2'!$A32,'Teams - Window 2'!E$6:E$57,1)</f>
        <v>0</v>
      </c>
      <c r="F32" s="97">
        <f>SUMIFS('Points - Player Total'!$AB$8:$AB$59,'Points - Player Total'!$A$8:$A$59,'Points - Teams W2'!$A32,'Teams - Window 2'!F$6:F$57,1)</f>
        <v>533</v>
      </c>
      <c r="G32" s="97">
        <f>SUMIFS('Points - Player Total'!$AB$8:$AB$59,'Points - Player Total'!$A$8:$A$59,'Points - Teams W2'!$A32,'Teams - Window 2'!G$6:G$57,1)</f>
        <v>0</v>
      </c>
      <c r="H32" s="97">
        <f>SUMIFS('Points - Player Total'!$AB$8:$AB$59,'Points - Player Total'!$A$8:$A$59,'Points - Teams W2'!$A32,'Teams - Window 2'!H$6:H$57,1)</f>
        <v>533</v>
      </c>
      <c r="I32" s="97">
        <f>SUMIFS('Points - Player Total'!$AB$8:$AB$59,'Points - Player Total'!$A$8:$A$59,'Points - Teams W2'!$A32,'Teams - Window 2'!I$6:I$57,1)</f>
        <v>0</v>
      </c>
      <c r="J32" s="97">
        <f>SUMIFS('Points - Player Total'!$AB$8:$AB$59,'Points - Player Total'!$A$8:$A$59,'Points - Teams W2'!$A32,'Teams - Window 2'!J$6:J$57,1)</f>
        <v>0</v>
      </c>
      <c r="K32" s="97">
        <f>SUMIFS('Points - Player Total'!$AB$8:$AB$59,'Points - Player Total'!$A$8:$A$59,'Points - Teams W2'!$A32,'Teams - Window 2'!K$6:K$57,1)</f>
        <v>533</v>
      </c>
      <c r="L32" s="97">
        <f>SUMIFS('Points - Player Total'!$AB$8:$AB$59,'Points - Player Total'!$A$8:$A$59,'Points - Teams W2'!$A32,'Teams - Window 2'!L$6:L$57,1)</f>
        <v>533</v>
      </c>
      <c r="M32" s="97">
        <f>SUMIFS('Points - Player Total'!$AB$8:$AB$59,'Points - Player Total'!$A$8:$A$59,'Points - Teams W2'!$A32,'Teams - Window 2'!M$6:M$57,1)</f>
        <v>533</v>
      </c>
      <c r="N32" s="97">
        <f>SUMIFS('Points - Player Total'!$AB$8:$AB$59,'Points - Player Total'!$A$8:$A$59,'Points - Teams W2'!$A32,'Teams - Window 2'!N$6:N$57,1)</f>
        <v>533</v>
      </c>
      <c r="O32" s="97">
        <f>SUMIFS('Points - Player Total'!$AB$8:$AB$59,'Points - Player Total'!$A$8:$A$59,'Points - Teams W2'!$A32,'Teams - Window 2'!O$6:O$57,1)</f>
        <v>533</v>
      </c>
      <c r="P32" s="97">
        <f>SUMIFS('Points - Player Total'!$AB$8:$AB$59,'Points - Player Total'!$A$8:$A$59,'Points - Teams W2'!$A32,'Teams - Window 2'!P$6:P$57,1)</f>
        <v>0</v>
      </c>
      <c r="Q32" s="97">
        <f>SUMIFS('Points - Player Total'!$AB$8:$AB$59,'Points - Player Total'!$A$8:$A$59,'Points - Teams W2'!$A32,'Teams - Window 2'!Q$6:Q$57,1)</f>
        <v>0</v>
      </c>
      <c r="R32" s="97">
        <f>SUMIFS('Points - Player Total'!$AB$8:$AB$59,'Points - Player Total'!$A$8:$A$59,'Points - Teams W2'!$A32,'Teams - Window 2'!R$6:R$57,1)</f>
        <v>0</v>
      </c>
      <c r="S32" s="97">
        <f>SUMIFS('Points - Player Total'!$AB$8:$AB$59,'Points - Player Total'!$A$8:$A$59,'Points - Teams W2'!$A32,'Teams - Window 2'!S$6:S$57,1)</f>
        <v>0</v>
      </c>
      <c r="T32" s="97">
        <f>SUMIFS('Points - Player Total'!$AB$8:$AB$59,'Points - Player Total'!$A$8:$A$59,'Points - Teams W2'!$A32,'Teams - Window 2'!T$6:T$57,1)</f>
        <v>0</v>
      </c>
      <c r="U32" s="97">
        <f>SUMIFS('Points - Player Total'!$AB$8:$AB$59,'Points - Player Total'!$A$8:$A$59,'Points - Teams W2'!$A32,'Teams - Window 2'!U$6:U$57,1)</f>
        <v>0</v>
      </c>
      <c r="V32" s="97">
        <f>SUMIFS('Points - Player Total'!$AB$8:$AB$59,'Points - Player Total'!$A$8:$A$59,'Points - Teams W2'!$A32,'Teams - Window 2'!V$6:V$57,1)</f>
        <v>0</v>
      </c>
      <c r="W32" s="97">
        <f>SUMIFS('Points - Player Total'!$AB$8:$AB$59,'Points - Player Total'!$A$8:$A$59,'Points - Teams W2'!$A32,'Teams - Window 2'!W$6:W$57,1)</f>
        <v>533</v>
      </c>
      <c r="X32" s="97">
        <f>SUMIFS('Points - Player Total'!$AB$8:$AB$59,'Points - Player Total'!$A$8:$A$59,'Points - Teams W2'!$A32,'Teams - Window 2'!X$6:X$57,1)</f>
        <v>0</v>
      </c>
      <c r="Y32" s="97">
        <f>SUMIFS('Points - Player Total'!$AB$8:$AB$59,'Points - Player Total'!$A$8:$A$59,'Points - Teams W2'!$A32,'Teams - Window 2'!Y$6:Y$57,1)</f>
        <v>0</v>
      </c>
      <c r="Z32" s="97">
        <f>SUMIFS('Points - Player Total'!$AB$8:$AB$59,'Points - Player Total'!$A$8:$A$59,'Points - Teams W2'!$A32,'Teams - Window 2'!Z$6:Z$57,1)</f>
        <v>0</v>
      </c>
      <c r="AA32" s="97">
        <f>SUMIFS('Points - Player Total'!$AB$8:$AB$59,'Points - Player Total'!$A$8:$A$59,'Points - Teams W2'!$A32,'Teams - Window 2'!AA$6:AA$57,1)</f>
        <v>0</v>
      </c>
      <c r="AB32" s="97">
        <f>SUMIFS('Points - Player Total'!$AB$8:$AB$59,'Points - Player Total'!$A$8:$A$59,'Points - Teams W2'!$A32,'Teams - Window 2'!AB$6:AB$57,1)</f>
        <v>0</v>
      </c>
      <c r="AC32" s="97">
        <f>SUMIFS('Points - Player Total'!$AB$8:$AB$59,'Points - Player Total'!$A$8:$A$59,'Points - Teams W2'!$A32,'Teams - Window 2'!AC$6:AC$57,1)</f>
        <v>0</v>
      </c>
      <c r="AD32" s="97">
        <f>SUMIFS('Points - Player Total'!$AB$8:$AB$59,'Points - Player Total'!$A$8:$A$59,'Points - Teams W2'!$A32,'Teams - Window 2'!AD$6:AD$57,1)</f>
        <v>0</v>
      </c>
      <c r="AE32" s="97">
        <f>SUMIFS('Points - Player Total'!$AB$8:$AB$59,'Points - Player Total'!$A$8:$A$59,'Points - Teams W2'!$A32,'Teams - Window 2'!AE$6:AE$57,1)</f>
        <v>533</v>
      </c>
      <c r="AF32" s="97">
        <f>SUMIFS('Points - Player Total'!$AB$8:$AB$59,'Points - Player Total'!$A$8:$A$59,'Points - Teams W2'!$A32,'Teams - Window 2'!AF$6:AF$57,1)</f>
        <v>0</v>
      </c>
      <c r="AG32" s="97">
        <f>SUMIFS('Points - Player Total'!$AB$8:$AB$59,'Points - Player Total'!$A$8:$A$59,'Points - Teams W2'!$A32,'Teams - Window 2'!AG$6:AG$57,1)</f>
        <v>0</v>
      </c>
      <c r="AH32" s="97">
        <f>SUMIFS('Points - Player Total'!$AB$8:$AB$59,'Points - Player Total'!$A$8:$A$59,'Points - Teams W2'!$A32,'Teams - Window 2'!AH$6:AH$57,1)</f>
        <v>0</v>
      </c>
      <c r="AI32" s="97">
        <f>SUMIFS('Points - Player Total'!$AB$8:$AB$59,'Points - Player Total'!$A$8:$A$59,'Points - Teams W2'!$A32,'Teams - Window 2'!AI$6:AI$57,1)</f>
        <v>0</v>
      </c>
      <c r="AJ32" s="97">
        <f>SUMIFS('Points - Player Total'!$AB$8:$AB$59,'Points - Player Total'!$A$8:$A$59,'Points - Teams W2'!$A32,'Teams - Window 2'!AJ$6:AJ$57,1)</f>
        <v>0</v>
      </c>
      <c r="AK32" s="97">
        <f>SUMIFS('Points - Player Total'!$AB$8:$AB$59,'Points - Player Total'!$A$8:$A$59,'Points - Teams W2'!$A32,'Teams - Window 2'!AK$6:AK$57,1)</f>
        <v>533</v>
      </c>
      <c r="AL32" s="97">
        <f>SUMIFS('Points - Player Total'!$AB$8:$AB$59,'Points - Player Total'!$A$8:$A$59,'Points - Teams W2'!$A32,'Teams - Window 2'!AL$6:AL$57,1)</f>
        <v>0</v>
      </c>
      <c r="AM32" s="97">
        <f>SUMIFS('Points - Player Total'!$AB$8:$AB$59,'Points - Player Total'!$A$8:$A$59,'Points - Teams W2'!$A32,'Teams - Window 2'!AM$6:AM$57,1)</f>
        <v>0</v>
      </c>
      <c r="AN32" s="97">
        <f>SUMIFS('Points - Player Total'!$AB$8:$AB$59,'Points - Player Total'!$A$8:$A$59,'Points - Teams W2'!$A32,'Teams - Window 2'!AN$6:AN$57,1)</f>
        <v>0</v>
      </c>
      <c r="AO32" s="97">
        <f>SUMIFS('Points - Player Total'!$AB$8:$AB$59,'Points - Player Total'!$A$8:$A$59,'Points - Teams W2'!$A32,'Teams - Window 2'!AO$6:AO$57,1)</f>
        <v>0</v>
      </c>
      <c r="AP32" s="97">
        <f>SUMIFS('Points - Player Total'!$AB$8:$AB$59,'Points - Player Total'!$A$8:$A$59,'Points - Teams W2'!$A32,'Teams - Window 2'!AP$6:AP$57,1)</f>
        <v>0</v>
      </c>
      <c r="AQ32" s="97">
        <f>SUMIFS('Points - Player Total'!$AB$8:$AB$59,'Points - Player Total'!$A$8:$A$59,'Points - Teams W2'!$A32,'Teams - Window 2'!AQ$6:AQ$57,1)</f>
        <v>0</v>
      </c>
      <c r="AR32" s="97">
        <f>SUMIFS('Points - Player Total'!$AB$8:$AB$59,'Points - Player Total'!$A$8:$A$59,'Points - Teams W2'!$A32,'Teams - Window 2'!AR$6:AR$57,1)</f>
        <v>533</v>
      </c>
      <c r="AS32" s="97">
        <f>SUMIFS('Points - Player Total'!$AB$8:$AB$59,'Points - Player Total'!$A$8:$A$59,'Points - Teams W2'!$A32,'Teams - Window 2'!AS$6:AS$57,1)</f>
        <v>0</v>
      </c>
      <c r="AT32" s="97">
        <f>SUMIFS('Points - Player Total'!$AB$8:$AB$59,'Points - Player Total'!$A$8:$A$59,'Points - Teams W2'!$A32,'Teams - Window 2'!AT$6:AT$57,1)</f>
        <v>0</v>
      </c>
      <c r="AU32" s="97">
        <f>SUMIFS('Points - Player Total'!$AB$8:$AB$59,'Points - Player Total'!$A$8:$A$59,'Points - Teams W2'!$A32,'Teams - Window 2'!AU$6:AU$57,1)</f>
        <v>0</v>
      </c>
      <c r="AV32" s="97">
        <f>SUMIFS('Points - Player Total'!$AB$8:$AB$59,'Points - Player Total'!$A$8:$A$59,'Points - Teams W2'!$A32,'Teams - Window 2'!AV$6:AV$57,1)</f>
        <v>0</v>
      </c>
      <c r="AW32" s="97">
        <f>SUMIFS('Points - Player Total'!$AB$8:$AB$59,'Points - Player Total'!$A$8:$A$59,'Points - Teams W2'!$A32,'Teams - Window 2'!AW$6:AW$57,1)</f>
        <v>533</v>
      </c>
      <c r="AX32" s="97">
        <f>SUMIFS('Points - Player Total'!$AB$8:$AB$59,'Points - Player Total'!$A$8:$A$59,'Points - Teams W2'!$A32,'Teams - Window 2'!AX$6:AX$57,1)</f>
        <v>533</v>
      </c>
      <c r="AY32" s="97">
        <f>SUMIFS('Points - Player Total'!$AB$8:$AB$59,'Points - Player Total'!$A$8:$A$59,'Points - Teams W2'!$A32,'Teams - Window 2'!AY$6:AY$57,1)</f>
        <v>0</v>
      </c>
      <c r="AZ32" s="97">
        <f>SUMIFS('Points - Player Total'!$AB$8:$AB$59,'Points - Player Total'!$A$8:$A$59,'Points - Teams W2'!$A32,'Teams - Window 2'!AZ$6:AZ$57,1)</f>
        <v>0</v>
      </c>
      <c r="BA32" s="97">
        <f>SUMIFS('Points - Player Total'!$AB$8:$AB$59,'Points - Player Total'!$A$8:$A$59,'Points - Teams W2'!$A32,'Teams - Window 2'!BA$6:BA$57,1)</f>
        <v>533</v>
      </c>
      <c r="BB32" s="97">
        <f>SUMIFS('Points - Player Total'!$AB$8:$AB$59,'Points - Player Total'!$A$8:$A$59,'Points - Teams W2'!$A32,'Teams - Window 2'!BB$6:BB$57,1)</f>
        <v>533</v>
      </c>
      <c r="BC32" s="97">
        <f>SUMIFS('Points - Player Total'!$AB$8:$AB$59,'Points - Player Total'!$A$8:$A$59,'Points - Teams W2'!$A32,'Teams - Window 2'!BC$6:BC$57,1)</f>
        <v>0</v>
      </c>
      <c r="BD32" s="97">
        <f>SUMIFS('Points - Player Total'!$AB$8:$AB$59,'Points - Player Total'!$A$8:$A$59,'Points - Teams W2'!$A32,'Teams - Window 2'!BD$6:BD$57,1)</f>
        <v>0</v>
      </c>
      <c r="BE32" s="97">
        <f>SUMIFS('Points - Player Total'!$AB$8:$AB$59,'Points - Player Total'!$A$8:$A$59,'Points - Teams W2'!$A32,'Teams - Window 2'!BE$6:BE$57,1)</f>
        <v>0</v>
      </c>
      <c r="BF32" s="97"/>
    </row>
    <row r="33" spans="1:58" x14ac:dyDescent="0.25">
      <c r="A33" t="s">
        <v>86</v>
      </c>
      <c r="B33" s="16" t="s">
        <v>80</v>
      </c>
      <c r="C33" t="s">
        <v>105</v>
      </c>
      <c r="D33" s="15">
        <v>6.5</v>
      </c>
      <c r="E33" s="97">
        <f>SUMIFS('Points - Player Total'!$AB$8:$AB$59,'Points - Player Total'!$A$8:$A$59,'Points - Teams W2'!$A33,'Teams - Window 2'!E$6:E$57,1)</f>
        <v>172</v>
      </c>
      <c r="F33" s="97">
        <f>SUMIFS('Points - Player Total'!$AB$8:$AB$59,'Points - Player Total'!$A$8:$A$59,'Points - Teams W2'!$A33,'Teams - Window 2'!F$6:F$57,1)</f>
        <v>0</v>
      </c>
      <c r="G33" s="97">
        <f>SUMIFS('Points - Player Total'!$AB$8:$AB$59,'Points - Player Total'!$A$8:$A$59,'Points - Teams W2'!$A33,'Teams - Window 2'!G$6:G$57,1)</f>
        <v>0</v>
      </c>
      <c r="H33" s="97">
        <f>SUMIFS('Points - Player Total'!$AB$8:$AB$59,'Points - Player Total'!$A$8:$A$59,'Points - Teams W2'!$A33,'Teams - Window 2'!H$6:H$57,1)</f>
        <v>0</v>
      </c>
      <c r="I33" s="97">
        <f>SUMIFS('Points - Player Total'!$AB$8:$AB$59,'Points - Player Total'!$A$8:$A$59,'Points - Teams W2'!$A33,'Teams - Window 2'!I$6:I$57,1)</f>
        <v>0</v>
      </c>
      <c r="J33" s="97">
        <f>SUMIFS('Points - Player Total'!$AB$8:$AB$59,'Points - Player Total'!$A$8:$A$59,'Points - Teams W2'!$A33,'Teams - Window 2'!J$6:J$57,1)</f>
        <v>0</v>
      </c>
      <c r="K33" s="97">
        <f>SUMIFS('Points - Player Total'!$AB$8:$AB$59,'Points - Player Total'!$A$8:$A$59,'Points - Teams W2'!$A33,'Teams - Window 2'!K$6:K$57,1)</f>
        <v>0</v>
      </c>
      <c r="L33" s="97">
        <f>SUMIFS('Points - Player Total'!$AB$8:$AB$59,'Points - Player Total'!$A$8:$A$59,'Points - Teams W2'!$A33,'Teams - Window 2'!L$6:L$57,1)</f>
        <v>0</v>
      </c>
      <c r="M33" s="97">
        <f>SUMIFS('Points - Player Total'!$AB$8:$AB$59,'Points - Player Total'!$A$8:$A$59,'Points - Teams W2'!$A33,'Teams - Window 2'!M$6:M$57,1)</f>
        <v>172</v>
      </c>
      <c r="N33" s="97">
        <f>SUMIFS('Points - Player Total'!$AB$8:$AB$59,'Points - Player Total'!$A$8:$A$59,'Points - Teams W2'!$A33,'Teams - Window 2'!N$6:N$57,1)</f>
        <v>0</v>
      </c>
      <c r="O33" s="97">
        <f>SUMIFS('Points - Player Total'!$AB$8:$AB$59,'Points - Player Total'!$A$8:$A$59,'Points - Teams W2'!$A33,'Teams - Window 2'!O$6:O$57,1)</f>
        <v>0</v>
      </c>
      <c r="P33" s="97">
        <f>SUMIFS('Points - Player Total'!$AB$8:$AB$59,'Points - Player Total'!$A$8:$A$59,'Points - Teams W2'!$A33,'Teams - Window 2'!P$6:P$57,1)</f>
        <v>0</v>
      </c>
      <c r="Q33" s="97">
        <f>SUMIFS('Points - Player Total'!$AB$8:$AB$59,'Points - Player Total'!$A$8:$A$59,'Points - Teams W2'!$A33,'Teams - Window 2'!Q$6:Q$57,1)</f>
        <v>0</v>
      </c>
      <c r="R33" s="97">
        <f>SUMIFS('Points - Player Total'!$AB$8:$AB$59,'Points - Player Total'!$A$8:$A$59,'Points - Teams W2'!$A33,'Teams - Window 2'!R$6:R$57,1)</f>
        <v>0</v>
      </c>
      <c r="S33" s="97">
        <f>SUMIFS('Points - Player Total'!$AB$8:$AB$59,'Points - Player Total'!$A$8:$A$59,'Points - Teams W2'!$A33,'Teams - Window 2'!S$6:S$57,1)</f>
        <v>0</v>
      </c>
      <c r="T33" s="97">
        <f>SUMIFS('Points - Player Total'!$AB$8:$AB$59,'Points - Player Total'!$A$8:$A$59,'Points - Teams W2'!$A33,'Teams - Window 2'!T$6:T$57,1)</f>
        <v>0</v>
      </c>
      <c r="U33" s="97">
        <f>SUMIFS('Points - Player Total'!$AB$8:$AB$59,'Points - Player Total'!$A$8:$A$59,'Points - Teams W2'!$A33,'Teams - Window 2'!U$6:U$57,1)</f>
        <v>0</v>
      </c>
      <c r="V33" s="97">
        <f>SUMIFS('Points - Player Total'!$AB$8:$AB$59,'Points - Player Total'!$A$8:$A$59,'Points - Teams W2'!$A33,'Teams - Window 2'!V$6:V$57,1)</f>
        <v>0</v>
      </c>
      <c r="W33" s="97">
        <f>SUMIFS('Points - Player Total'!$AB$8:$AB$59,'Points - Player Total'!$A$8:$A$59,'Points - Teams W2'!$A33,'Teams - Window 2'!W$6:W$57,1)</f>
        <v>0</v>
      </c>
      <c r="X33" s="97">
        <f>SUMIFS('Points - Player Total'!$AB$8:$AB$59,'Points - Player Total'!$A$8:$A$59,'Points - Teams W2'!$A33,'Teams - Window 2'!X$6:X$57,1)</f>
        <v>0</v>
      </c>
      <c r="Y33" s="97">
        <f>SUMIFS('Points - Player Total'!$AB$8:$AB$59,'Points - Player Total'!$A$8:$A$59,'Points - Teams W2'!$A33,'Teams - Window 2'!Y$6:Y$57,1)</f>
        <v>0</v>
      </c>
      <c r="Z33" s="97">
        <f>SUMIFS('Points - Player Total'!$AB$8:$AB$59,'Points - Player Total'!$A$8:$A$59,'Points - Teams W2'!$A33,'Teams - Window 2'!Z$6:Z$57,1)</f>
        <v>0</v>
      </c>
      <c r="AA33" s="97">
        <f>SUMIFS('Points - Player Total'!$AB$8:$AB$59,'Points - Player Total'!$A$8:$A$59,'Points - Teams W2'!$A33,'Teams - Window 2'!AA$6:AA$57,1)</f>
        <v>0</v>
      </c>
      <c r="AB33" s="97">
        <f>SUMIFS('Points - Player Total'!$AB$8:$AB$59,'Points - Player Total'!$A$8:$A$59,'Points - Teams W2'!$A33,'Teams - Window 2'!AB$6:AB$57,1)</f>
        <v>0</v>
      </c>
      <c r="AC33" s="97">
        <f>SUMIFS('Points - Player Total'!$AB$8:$AB$59,'Points - Player Total'!$A$8:$A$59,'Points - Teams W2'!$A33,'Teams - Window 2'!AC$6:AC$57,1)</f>
        <v>172</v>
      </c>
      <c r="AD33" s="97">
        <f>SUMIFS('Points - Player Total'!$AB$8:$AB$59,'Points - Player Total'!$A$8:$A$59,'Points - Teams W2'!$A33,'Teams - Window 2'!AD$6:AD$57,1)</f>
        <v>0</v>
      </c>
      <c r="AE33" s="97">
        <f>SUMIFS('Points - Player Total'!$AB$8:$AB$59,'Points - Player Total'!$A$8:$A$59,'Points - Teams W2'!$A33,'Teams - Window 2'!AE$6:AE$57,1)</f>
        <v>0</v>
      </c>
      <c r="AF33" s="97">
        <f>SUMIFS('Points - Player Total'!$AB$8:$AB$59,'Points - Player Total'!$A$8:$A$59,'Points - Teams W2'!$A33,'Teams - Window 2'!AF$6:AF$57,1)</f>
        <v>0</v>
      </c>
      <c r="AG33" s="97">
        <f>SUMIFS('Points - Player Total'!$AB$8:$AB$59,'Points - Player Total'!$A$8:$A$59,'Points - Teams W2'!$A33,'Teams - Window 2'!AG$6:AG$57,1)</f>
        <v>172</v>
      </c>
      <c r="AH33" s="97">
        <f>SUMIFS('Points - Player Total'!$AB$8:$AB$59,'Points - Player Total'!$A$8:$A$59,'Points - Teams W2'!$A33,'Teams - Window 2'!AH$6:AH$57,1)</f>
        <v>0</v>
      </c>
      <c r="AI33" s="97">
        <f>SUMIFS('Points - Player Total'!$AB$8:$AB$59,'Points - Player Total'!$A$8:$A$59,'Points - Teams W2'!$A33,'Teams - Window 2'!AI$6:AI$57,1)</f>
        <v>0</v>
      </c>
      <c r="AJ33" s="97">
        <f>SUMIFS('Points - Player Total'!$AB$8:$AB$59,'Points - Player Total'!$A$8:$A$59,'Points - Teams W2'!$A33,'Teams - Window 2'!AJ$6:AJ$57,1)</f>
        <v>0</v>
      </c>
      <c r="AK33" s="97">
        <f>SUMIFS('Points - Player Total'!$AB$8:$AB$59,'Points - Player Total'!$A$8:$A$59,'Points - Teams W2'!$A33,'Teams - Window 2'!AK$6:AK$57,1)</f>
        <v>0</v>
      </c>
      <c r="AL33" s="97">
        <f>SUMIFS('Points - Player Total'!$AB$8:$AB$59,'Points - Player Total'!$A$8:$A$59,'Points - Teams W2'!$A33,'Teams - Window 2'!AL$6:AL$57,1)</f>
        <v>0</v>
      </c>
      <c r="AM33" s="97">
        <f>SUMIFS('Points - Player Total'!$AB$8:$AB$59,'Points - Player Total'!$A$8:$A$59,'Points - Teams W2'!$A33,'Teams - Window 2'!AM$6:AM$57,1)</f>
        <v>0</v>
      </c>
      <c r="AN33" s="97">
        <f>SUMIFS('Points - Player Total'!$AB$8:$AB$59,'Points - Player Total'!$A$8:$A$59,'Points - Teams W2'!$A33,'Teams - Window 2'!AN$6:AN$57,1)</f>
        <v>0</v>
      </c>
      <c r="AO33" s="97">
        <f>SUMIFS('Points - Player Total'!$AB$8:$AB$59,'Points - Player Total'!$A$8:$A$59,'Points - Teams W2'!$A33,'Teams - Window 2'!AO$6:AO$57,1)</f>
        <v>0</v>
      </c>
      <c r="AP33" s="97">
        <f>SUMIFS('Points - Player Total'!$AB$8:$AB$59,'Points - Player Total'!$A$8:$A$59,'Points - Teams W2'!$A33,'Teams - Window 2'!AP$6:AP$57,1)</f>
        <v>0</v>
      </c>
      <c r="AQ33" s="97">
        <f>SUMIFS('Points - Player Total'!$AB$8:$AB$59,'Points - Player Total'!$A$8:$A$59,'Points - Teams W2'!$A33,'Teams - Window 2'!AQ$6:AQ$57,1)</f>
        <v>172</v>
      </c>
      <c r="AR33" s="97">
        <f>SUMIFS('Points - Player Total'!$AB$8:$AB$59,'Points - Player Total'!$A$8:$A$59,'Points - Teams W2'!$A33,'Teams - Window 2'!AR$6:AR$57,1)</f>
        <v>0</v>
      </c>
      <c r="AS33" s="97">
        <f>SUMIFS('Points - Player Total'!$AB$8:$AB$59,'Points - Player Total'!$A$8:$A$59,'Points - Teams W2'!$A33,'Teams - Window 2'!AS$6:AS$57,1)</f>
        <v>0</v>
      </c>
      <c r="AT33" s="97">
        <f>SUMIFS('Points - Player Total'!$AB$8:$AB$59,'Points - Player Total'!$A$8:$A$59,'Points - Teams W2'!$A33,'Teams - Window 2'!AT$6:AT$57,1)</f>
        <v>172</v>
      </c>
      <c r="AU33" s="97">
        <f>SUMIFS('Points - Player Total'!$AB$8:$AB$59,'Points - Player Total'!$A$8:$A$59,'Points - Teams W2'!$A33,'Teams - Window 2'!AU$6:AU$57,1)</f>
        <v>0</v>
      </c>
      <c r="AV33" s="97">
        <f>SUMIFS('Points - Player Total'!$AB$8:$AB$59,'Points - Player Total'!$A$8:$A$59,'Points - Teams W2'!$A33,'Teams - Window 2'!AV$6:AV$57,1)</f>
        <v>0</v>
      </c>
      <c r="AW33" s="97">
        <f>SUMIFS('Points - Player Total'!$AB$8:$AB$59,'Points - Player Total'!$A$8:$A$59,'Points - Teams W2'!$A33,'Teams - Window 2'!AW$6:AW$57,1)</f>
        <v>0</v>
      </c>
      <c r="AX33" s="97">
        <f>SUMIFS('Points - Player Total'!$AB$8:$AB$59,'Points - Player Total'!$A$8:$A$59,'Points - Teams W2'!$A33,'Teams - Window 2'!AX$6:AX$57,1)</f>
        <v>172</v>
      </c>
      <c r="AY33" s="97">
        <f>SUMIFS('Points - Player Total'!$AB$8:$AB$59,'Points - Player Total'!$A$8:$A$59,'Points - Teams W2'!$A33,'Teams - Window 2'!AY$6:AY$57,1)</f>
        <v>0</v>
      </c>
      <c r="AZ33" s="97">
        <f>SUMIFS('Points - Player Total'!$AB$8:$AB$59,'Points - Player Total'!$A$8:$A$59,'Points - Teams W2'!$A33,'Teams - Window 2'!AZ$6:AZ$57,1)</f>
        <v>0</v>
      </c>
      <c r="BA33" s="97">
        <f>SUMIFS('Points - Player Total'!$AB$8:$AB$59,'Points - Player Total'!$A$8:$A$59,'Points - Teams W2'!$A33,'Teams - Window 2'!BA$6:BA$57,1)</f>
        <v>0</v>
      </c>
      <c r="BB33" s="97">
        <f>SUMIFS('Points - Player Total'!$AB$8:$AB$59,'Points - Player Total'!$A$8:$A$59,'Points - Teams W2'!$A33,'Teams - Window 2'!BB$6:BB$57,1)</f>
        <v>0</v>
      </c>
      <c r="BC33" s="97">
        <f>SUMIFS('Points - Player Total'!$AB$8:$AB$59,'Points - Player Total'!$A$8:$A$59,'Points - Teams W2'!$A33,'Teams - Window 2'!BC$6:BC$57,1)</f>
        <v>0</v>
      </c>
      <c r="BD33" s="97">
        <f>SUMIFS('Points - Player Total'!$AB$8:$AB$59,'Points - Player Total'!$A$8:$A$59,'Points - Teams W2'!$A33,'Teams - Window 2'!BD$6:BD$57,1)</f>
        <v>0</v>
      </c>
      <c r="BE33" s="97">
        <f>SUMIFS('Points - Player Total'!$AB$8:$AB$59,'Points - Player Total'!$A$8:$A$59,'Points - Teams W2'!$A33,'Teams - Window 2'!BE$6:BE$57,1)</f>
        <v>172</v>
      </c>
      <c r="BF33" s="97"/>
    </row>
    <row r="34" spans="1:58" x14ac:dyDescent="0.25">
      <c r="A34" t="s">
        <v>25</v>
      </c>
      <c r="B34" s="16" t="s">
        <v>80</v>
      </c>
      <c r="C34" t="s">
        <v>105</v>
      </c>
      <c r="D34" s="15">
        <v>6.5</v>
      </c>
      <c r="E34" s="97">
        <f>SUMIFS('Points - Player Total'!$AB$8:$AB$59,'Points - Player Total'!$A$8:$A$59,'Points - Teams W2'!$A34,'Teams - Window 2'!E$6:E$57,1)</f>
        <v>0</v>
      </c>
      <c r="F34" s="97">
        <f>SUMIFS('Points - Player Total'!$AB$8:$AB$59,'Points - Player Total'!$A$8:$A$59,'Points - Teams W2'!$A34,'Teams - Window 2'!F$6:F$57,1)</f>
        <v>0</v>
      </c>
      <c r="G34" s="97">
        <f>SUMIFS('Points - Player Total'!$AB$8:$AB$59,'Points - Player Total'!$A$8:$A$59,'Points - Teams W2'!$A34,'Teams - Window 2'!G$6:G$57,1)</f>
        <v>58</v>
      </c>
      <c r="H34" s="97">
        <f>SUMIFS('Points - Player Total'!$AB$8:$AB$59,'Points - Player Total'!$A$8:$A$59,'Points - Teams W2'!$A34,'Teams - Window 2'!H$6:H$57,1)</f>
        <v>0</v>
      </c>
      <c r="I34" s="97">
        <f>SUMIFS('Points - Player Total'!$AB$8:$AB$59,'Points - Player Total'!$A$8:$A$59,'Points - Teams W2'!$A34,'Teams - Window 2'!I$6:I$57,1)</f>
        <v>0</v>
      </c>
      <c r="J34" s="97">
        <f>SUMIFS('Points - Player Total'!$AB$8:$AB$59,'Points - Player Total'!$A$8:$A$59,'Points - Teams W2'!$A34,'Teams - Window 2'!J$6:J$57,1)</f>
        <v>58</v>
      </c>
      <c r="K34" s="97">
        <f>SUMIFS('Points - Player Total'!$AB$8:$AB$59,'Points - Player Total'!$A$8:$A$59,'Points - Teams W2'!$A34,'Teams - Window 2'!K$6:K$57,1)</f>
        <v>58</v>
      </c>
      <c r="L34" s="97">
        <f>SUMIFS('Points - Player Total'!$AB$8:$AB$59,'Points - Player Total'!$A$8:$A$59,'Points - Teams W2'!$A34,'Teams - Window 2'!L$6:L$57,1)</f>
        <v>0</v>
      </c>
      <c r="M34" s="97">
        <f>SUMIFS('Points - Player Total'!$AB$8:$AB$59,'Points - Player Total'!$A$8:$A$59,'Points - Teams W2'!$A34,'Teams - Window 2'!M$6:M$57,1)</f>
        <v>0</v>
      </c>
      <c r="N34" s="97">
        <f>SUMIFS('Points - Player Total'!$AB$8:$AB$59,'Points - Player Total'!$A$8:$A$59,'Points - Teams W2'!$A34,'Teams - Window 2'!N$6:N$57,1)</f>
        <v>0</v>
      </c>
      <c r="O34" s="97">
        <f>SUMIFS('Points - Player Total'!$AB$8:$AB$59,'Points - Player Total'!$A$8:$A$59,'Points - Teams W2'!$A34,'Teams - Window 2'!O$6:O$57,1)</f>
        <v>0</v>
      </c>
      <c r="P34" s="97">
        <f>SUMIFS('Points - Player Total'!$AB$8:$AB$59,'Points - Player Total'!$A$8:$A$59,'Points - Teams W2'!$A34,'Teams - Window 2'!P$6:P$57,1)</f>
        <v>58</v>
      </c>
      <c r="Q34" s="97">
        <f>SUMIFS('Points - Player Total'!$AB$8:$AB$59,'Points - Player Total'!$A$8:$A$59,'Points - Teams W2'!$A34,'Teams - Window 2'!Q$6:Q$57,1)</f>
        <v>58</v>
      </c>
      <c r="R34" s="97">
        <f>SUMIFS('Points - Player Total'!$AB$8:$AB$59,'Points - Player Total'!$A$8:$A$59,'Points - Teams W2'!$A34,'Teams - Window 2'!R$6:R$57,1)</f>
        <v>0</v>
      </c>
      <c r="S34" s="97">
        <f>SUMIFS('Points - Player Total'!$AB$8:$AB$59,'Points - Player Total'!$A$8:$A$59,'Points - Teams W2'!$A34,'Teams - Window 2'!S$6:S$57,1)</f>
        <v>0</v>
      </c>
      <c r="T34" s="97">
        <f>SUMIFS('Points - Player Total'!$AB$8:$AB$59,'Points - Player Total'!$A$8:$A$59,'Points - Teams W2'!$A34,'Teams - Window 2'!T$6:T$57,1)</f>
        <v>58</v>
      </c>
      <c r="U34" s="97">
        <f>SUMIFS('Points - Player Total'!$AB$8:$AB$59,'Points - Player Total'!$A$8:$A$59,'Points - Teams W2'!$A34,'Teams - Window 2'!U$6:U$57,1)</f>
        <v>0</v>
      </c>
      <c r="V34" s="97">
        <f>SUMIFS('Points - Player Total'!$AB$8:$AB$59,'Points - Player Total'!$A$8:$A$59,'Points - Teams W2'!$A34,'Teams - Window 2'!V$6:V$57,1)</f>
        <v>58</v>
      </c>
      <c r="W34" s="97">
        <f>SUMIFS('Points - Player Total'!$AB$8:$AB$59,'Points - Player Total'!$A$8:$A$59,'Points - Teams W2'!$A34,'Teams - Window 2'!W$6:W$57,1)</f>
        <v>0</v>
      </c>
      <c r="X34" s="97">
        <f>SUMIFS('Points - Player Total'!$AB$8:$AB$59,'Points - Player Total'!$A$8:$A$59,'Points - Teams W2'!$A34,'Teams - Window 2'!X$6:X$57,1)</f>
        <v>0</v>
      </c>
      <c r="Y34" s="97">
        <f>SUMIFS('Points - Player Total'!$AB$8:$AB$59,'Points - Player Total'!$A$8:$A$59,'Points - Teams W2'!$A34,'Teams - Window 2'!Y$6:Y$57,1)</f>
        <v>0</v>
      </c>
      <c r="Z34" s="97">
        <f>SUMIFS('Points - Player Total'!$AB$8:$AB$59,'Points - Player Total'!$A$8:$A$59,'Points - Teams W2'!$A34,'Teams - Window 2'!Z$6:Z$57,1)</f>
        <v>0</v>
      </c>
      <c r="AA34" s="97">
        <f>SUMIFS('Points - Player Total'!$AB$8:$AB$59,'Points - Player Total'!$A$8:$A$59,'Points - Teams W2'!$A34,'Teams - Window 2'!AA$6:AA$57,1)</f>
        <v>0</v>
      </c>
      <c r="AB34" s="97">
        <f>SUMIFS('Points - Player Total'!$AB$8:$AB$59,'Points - Player Total'!$A$8:$A$59,'Points - Teams W2'!$A34,'Teams - Window 2'!AB$6:AB$57,1)</f>
        <v>0</v>
      </c>
      <c r="AC34" s="97">
        <f>SUMIFS('Points - Player Total'!$AB$8:$AB$59,'Points - Player Total'!$A$8:$A$59,'Points - Teams W2'!$A34,'Teams - Window 2'!AC$6:AC$57,1)</f>
        <v>0</v>
      </c>
      <c r="AD34" s="97">
        <f>SUMIFS('Points - Player Total'!$AB$8:$AB$59,'Points - Player Total'!$A$8:$A$59,'Points - Teams W2'!$A34,'Teams - Window 2'!AD$6:AD$57,1)</f>
        <v>0</v>
      </c>
      <c r="AE34" s="97">
        <f>SUMIFS('Points - Player Total'!$AB$8:$AB$59,'Points - Player Total'!$A$8:$A$59,'Points - Teams W2'!$A34,'Teams - Window 2'!AE$6:AE$57,1)</f>
        <v>0</v>
      </c>
      <c r="AF34" s="97">
        <f>SUMIFS('Points - Player Total'!$AB$8:$AB$59,'Points - Player Total'!$A$8:$A$59,'Points - Teams W2'!$A34,'Teams - Window 2'!AF$6:AF$57,1)</f>
        <v>58</v>
      </c>
      <c r="AG34" s="97">
        <f>SUMIFS('Points - Player Total'!$AB$8:$AB$59,'Points - Player Total'!$A$8:$A$59,'Points - Teams W2'!$A34,'Teams - Window 2'!AG$6:AG$57,1)</f>
        <v>0</v>
      </c>
      <c r="AH34" s="97">
        <f>SUMIFS('Points - Player Total'!$AB$8:$AB$59,'Points - Player Total'!$A$8:$A$59,'Points - Teams W2'!$A34,'Teams - Window 2'!AH$6:AH$57,1)</f>
        <v>0</v>
      </c>
      <c r="AI34" s="97">
        <f>SUMIFS('Points - Player Total'!$AB$8:$AB$59,'Points - Player Total'!$A$8:$A$59,'Points - Teams W2'!$A34,'Teams - Window 2'!AI$6:AI$57,1)</f>
        <v>0</v>
      </c>
      <c r="AJ34" s="97">
        <f>SUMIFS('Points - Player Total'!$AB$8:$AB$59,'Points - Player Total'!$A$8:$A$59,'Points - Teams W2'!$A34,'Teams - Window 2'!AJ$6:AJ$57,1)</f>
        <v>58</v>
      </c>
      <c r="AK34" s="97">
        <f>SUMIFS('Points - Player Total'!$AB$8:$AB$59,'Points - Player Total'!$A$8:$A$59,'Points - Teams W2'!$A34,'Teams - Window 2'!AK$6:AK$57,1)</f>
        <v>0</v>
      </c>
      <c r="AL34" s="97">
        <f>SUMIFS('Points - Player Total'!$AB$8:$AB$59,'Points - Player Total'!$A$8:$A$59,'Points - Teams W2'!$A34,'Teams - Window 2'!AL$6:AL$57,1)</f>
        <v>0</v>
      </c>
      <c r="AM34" s="97">
        <f>SUMIFS('Points - Player Total'!$AB$8:$AB$59,'Points - Player Total'!$A$8:$A$59,'Points - Teams W2'!$A34,'Teams - Window 2'!AM$6:AM$57,1)</f>
        <v>0</v>
      </c>
      <c r="AN34" s="97">
        <f>SUMIFS('Points - Player Total'!$AB$8:$AB$59,'Points - Player Total'!$A$8:$A$59,'Points - Teams W2'!$A34,'Teams - Window 2'!AN$6:AN$57,1)</f>
        <v>58</v>
      </c>
      <c r="AO34" s="97">
        <f>SUMIFS('Points - Player Total'!$AB$8:$AB$59,'Points - Player Total'!$A$8:$A$59,'Points - Teams W2'!$A34,'Teams - Window 2'!AO$6:AO$57,1)</f>
        <v>58</v>
      </c>
      <c r="AP34" s="97">
        <f>SUMIFS('Points - Player Total'!$AB$8:$AB$59,'Points - Player Total'!$A$8:$A$59,'Points - Teams W2'!$A34,'Teams - Window 2'!AP$6:AP$57,1)</f>
        <v>0</v>
      </c>
      <c r="AQ34" s="97">
        <f>SUMIFS('Points - Player Total'!$AB$8:$AB$59,'Points - Player Total'!$A$8:$A$59,'Points - Teams W2'!$A34,'Teams - Window 2'!AQ$6:AQ$57,1)</f>
        <v>0</v>
      </c>
      <c r="AR34" s="97">
        <f>SUMIFS('Points - Player Total'!$AB$8:$AB$59,'Points - Player Total'!$A$8:$A$59,'Points - Teams W2'!$A34,'Teams - Window 2'!AR$6:AR$57,1)</f>
        <v>0</v>
      </c>
      <c r="AS34" s="97">
        <f>SUMIFS('Points - Player Total'!$AB$8:$AB$59,'Points - Player Total'!$A$8:$A$59,'Points - Teams W2'!$A34,'Teams - Window 2'!AS$6:AS$57,1)</f>
        <v>0</v>
      </c>
      <c r="AT34" s="97">
        <f>SUMIFS('Points - Player Total'!$AB$8:$AB$59,'Points - Player Total'!$A$8:$A$59,'Points - Teams W2'!$A34,'Teams - Window 2'!AT$6:AT$57,1)</f>
        <v>0</v>
      </c>
      <c r="AU34" s="97">
        <f>SUMIFS('Points - Player Total'!$AB$8:$AB$59,'Points - Player Total'!$A$8:$A$59,'Points - Teams W2'!$A34,'Teams - Window 2'!AU$6:AU$57,1)</f>
        <v>0</v>
      </c>
      <c r="AV34" s="97">
        <f>SUMIFS('Points - Player Total'!$AB$8:$AB$59,'Points - Player Total'!$A$8:$A$59,'Points - Teams W2'!$A34,'Teams - Window 2'!AV$6:AV$57,1)</f>
        <v>0</v>
      </c>
      <c r="AW34" s="97">
        <f>SUMIFS('Points - Player Total'!$AB$8:$AB$59,'Points - Player Total'!$A$8:$A$59,'Points - Teams W2'!$A34,'Teams - Window 2'!AW$6:AW$57,1)</f>
        <v>0</v>
      </c>
      <c r="AX34" s="97">
        <f>SUMIFS('Points - Player Total'!$AB$8:$AB$59,'Points - Player Total'!$A$8:$A$59,'Points - Teams W2'!$A34,'Teams - Window 2'!AX$6:AX$57,1)</f>
        <v>0</v>
      </c>
      <c r="AY34" s="97">
        <f>SUMIFS('Points - Player Total'!$AB$8:$AB$59,'Points - Player Total'!$A$8:$A$59,'Points - Teams W2'!$A34,'Teams - Window 2'!AY$6:AY$57,1)</f>
        <v>0</v>
      </c>
      <c r="AZ34" s="97">
        <f>SUMIFS('Points - Player Total'!$AB$8:$AB$59,'Points - Player Total'!$A$8:$A$59,'Points - Teams W2'!$A34,'Teams - Window 2'!AZ$6:AZ$57,1)</f>
        <v>0</v>
      </c>
      <c r="BA34" s="97">
        <f>SUMIFS('Points - Player Total'!$AB$8:$AB$59,'Points - Player Total'!$A$8:$A$59,'Points - Teams W2'!$A34,'Teams - Window 2'!BA$6:BA$57,1)</f>
        <v>58</v>
      </c>
      <c r="BB34" s="97">
        <f>SUMIFS('Points - Player Total'!$AB$8:$AB$59,'Points - Player Total'!$A$8:$A$59,'Points - Teams W2'!$A34,'Teams - Window 2'!BB$6:BB$57,1)</f>
        <v>0</v>
      </c>
      <c r="BC34" s="97">
        <f>SUMIFS('Points - Player Total'!$AB$8:$AB$59,'Points - Player Total'!$A$8:$A$59,'Points - Teams W2'!$A34,'Teams - Window 2'!BC$6:BC$57,1)</f>
        <v>0</v>
      </c>
      <c r="BD34" s="97">
        <f>SUMIFS('Points - Player Total'!$AB$8:$AB$59,'Points - Player Total'!$A$8:$A$59,'Points - Teams W2'!$A34,'Teams - Window 2'!BD$6:BD$57,1)</f>
        <v>0</v>
      </c>
      <c r="BE34" s="97">
        <f>SUMIFS('Points - Player Total'!$AB$8:$AB$59,'Points - Player Total'!$A$8:$A$59,'Points - Teams W2'!$A34,'Teams - Window 2'!BE$6:BE$57,1)</f>
        <v>58</v>
      </c>
      <c r="BF34" s="97"/>
    </row>
    <row r="35" spans="1:58" x14ac:dyDescent="0.25">
      <c r="A35" t="s">
        <v>83</v>
      </c>
      <c r="B35" s="16" t="s">
        <v>79</v>
      </c>
      <c r="C35" t="s">
        <v>105</v>
      </c>
      <c r="D35" s="15">
        <v>6</v>
      </c>
      <c r="E35" s="97">
        <f>SUMIFS('Points - Player Total'!$AB$8:$AB$59,'Points - Player Total'!$A$8:$A$59,'Points - Teams W2'!$A35,'Teams - Window 2'!E$6:E$57,1)</f>
        <v>90</v>
      </c>
      <c r="F35" s="97">
        <f>SUMIFS('Points - Player Total'!$AB$8:$AB$59,'Points - Player Total'!$A$8:$A$59,'Points - Teams W2'!$A35,'Teams - Window 2'!F$6:F$57,1)</f>
        <v>90</v>
      </c>
      <c r="G35" s="97">
        <f>SUMIFS('Points - Player Total'!$AB$8:$AB$59,'Points - Player Total'!$A$8:$A$59,'Points - Teams W2'!$A35,'Teams - Window 2'!G$6:G$57,1)</f>
        <v>90</v>
      </c>
      <c r="H35" s="97">
        <f>SUMIFS('Points - Player Total'!$AB$8:$AB$59,'Points - Player Total'!$A$8:$A$59,'Points - Teams W2'!$A35,'Teams - Window 2'!H$6:H$57,1)</f>
        <v>0</v>
      </c>
      <c r="I35" s="97">
        <f>SUMIFS('Points - Player Total'!$AB$8:$AB$59,'Points - Player Total'!$A$8:$A$59,'Points - Teams W2'!$A35,'Teams - Window 2'!I$6:I$57,1)</f>
        <v>90</v>
      </c>
      <c r="J35" s="97">
        <f>SUMIFS('Points - Player Total'!$AB$8:$AB$59,'Points - Player Total'!$A$8:$A$59,'Points - Teams W2'!$A35,'Teams - Window 2'!J$6:J$57,1)</f>
        <v>0</v>
      </c>
      <c r="K35" s="97">
        <f>SUMIFS('Points - Player Total'!$AB$8:$AB$59,'Points - Player Total'!$A$8:$A$59,'Points - Teams W2'!$A35,'Teams - Window 2'!K$6:K$57,1)</f>
        <v>90</v>
      </c>
      <c r="L35" s="97">
        <f>SUMIFS('Points - Player Total'!$AB$8:$AB$59,'Points - Player Total'!$A$8:$A$59,'Points - Teams W2'!$A35,'Teams - Window 2'!L$6:L$57,1)</f>
        <v>90</v>
      </c>
      <c r="M35" s="97">
        <f>SUMIFS('Points - Player Total'!$AB$8:$AB$59,'Points - Player Total'!$A$8:$A$59,'Points - Teams W2'!$A35,'Teams - Window 2'!M$6:M$57,1)</f>
        <v>0</v>
      </c>
      <c r="N35" s="97">
        <f>SUMIFS('Points - Player Total'!$AB$8:$AB$59,'Points - Player Total'!$A$8:$A$59,'Points - Teams W2'!$A35,'Teams - Window 2'!N$6:N$57,1)</f>
        <v>0</v>
      </c>
      <c r="O35" s="97">
        <f>SUMIFS('Points - Player Total'!$AB$8:$AB$59,'Points - Player Total'!$A$8:$A$59,'Points - Teams W2'!$A35,'Teams - Window 2'!O$6:O$57,1)</f>
        <v>0</v>
      </c>
      <c r="P35" s="97">
        <f>SUMIFS('Points - Player Total'!$AB$8:$AB$59,'Points - Player Total'!$A$8:$A$59,'Points - Teams W2'!$A35,'Teams - Window 2'!P$6:P$57,1)</f>
        <v>0</v>
      </c>
      <c r="Q35" s="97">
        <f>SUMIFS('Points - Player Total'!$AB$8:$AB$59,'Points - Player Total'!$A$8:$A$59,'Points - Teams W2'!$A35,'Teams - Window 2'!Q$6:Q$57,1)</f>
        <v>0</v>
      </c>
      <c r="R35" s="97">
        <f>SUMIFS('Points - Player Total'!$AB$8:$AB$59,'Points - Player Total'!$A$8:$A$59,'Points - Teams W2'!$A35,'Teams - Window 2'!R$6:R$57,1)</f>
        <v>0</v>
      </c>
      <c r="S35" s="97">
        <f>SUMIFS('Points - Player Total'!$AB$8:$AB$59,'Points - Player Total'!$A$8:$A$59,'Points - Teams W2'!$A35,'Teams - Window 2'!S$6:S$57,1)</f>
        <v>90</v>
      </c>
      <c r="T35" s="97">
        <f>SUMIFS('Points - Player Total'!$AB$8:$AB$59,'Points - Player Total'!$A$8:$A$59,'Points - Teams W2'!$A35,'Teams - Window 2'!T$6:T$57,1)</f>
        <v>90</v>
      </c>
      <c r="U35" s="97">
        <f>SUMIFS('Points - Player Total'!$AB$8:$AB$59,'Points - Player Total'!$A$8:$A$59,'Points - Teams W2'!$A35,'Teams - Window 2'!U$6:U$57,1)</f>
        <v>90</v>
      </c>
      <c r="V35" s="97">
        <f>SUMIFS('Points - Player Total'!$AB$8:$AB$59,'Points - Player Total'!$A$8:$A$59,'Points - Teams W2'!$A35,'Teams - Window 2'!V$6:V$57,1)</f>
        <v>0</v>
      </c>
      <c r="W35" s="97">
        <f>SUMIFS('Points - Player Total'!$AB$8:$AB$59,'Points - Player Total'!$A$8:$A$59,'Points - Teams W2'!$A35,'Teams - Window 2'!W$6:W$57,1)</f>
        <v>90</v>
      </c>
      <c r="X35" s="97">
        <f>SUMIFS('Points - Player Total'!$AB$8:$AB$59,'Points - Player Total'!$A$8:$A$59,'Points - Teams W2'!$A35,'Teams - Window 2'!X$6:X$57,1)</f>
        <v>0</v>
      </c>
      <c r="Y35" s="97">
        <f>SUMIFS('Points - Player Total'!$AB$8:$AB$59,'Points - Player Total'!$A$8:$A$59,'Points - Teams W2'!$A35,'Teams - Window 2'!Y$6:Y$57,1)</f>
        <v>90</v>
      </c>
      <c r="Z35" s="97">
        <f>SUMIFS('Points - Player Total'!$AB$8:$AB$59,'Points - Player Total'!$A$8:$A$59,'Points - Teams W2'!$A35,'Teams - Window 2'!Z$6:Z$57,1)</f>
        <v>0</v>
      </c>
      <c r="AA35" s="97">
        <f>SUMIFS('Points - Player Total'!$AB$8:$AB$59,'Points - Player Total'!$A$8:$A$59,'Points - Teams W2'!$A35,'Teams - Window 2'!AA$6:AA$57,1)</f>
        <v>90</v>
      </c>
      <c r="AB35" s="97">
        <f>SUMIFS('Points - Player Total'!$AB$8:$AB$59,'Points - Player Total'!$A$8:$A$59,'Points - Teams W2'!$A35,'Teams - Window 2'!AB$6:AB$57,1)</f>
        <v>90</v>
      </c>
      <c r="AC35" s="97">
        <f>SUMIFS('Points - Player Total'!$AB$8:$AB$59,'Points - Player Total'!$A$8:$A$59,'Points - Teams W2'!$A35,'Teams - Window 2'!AC$6:AC$57,1)</f>
        <v>0</v>
      </c>
      <c r="AD35" s="97">
        <f>SUMIFS('Points - Player Total'!$AB$8:$AB$59,'Points - Player Total'!$A$8:$A$59,'Points - Teams W2'!$A35,'Teams - Window 2'!AD$6:AD$57,1)</f>
        <v>0</v>
      </c>
      <c r="AE35" s="97">
        <f>SUMIFS('Points - Player Total'!$AB$8:$AB$59,'Points - Player Total'!$A$8:$A$59,'Points - Teams W2'!$A35,'Teams - Window 2'!AE$6:AE$57,1)</f>
        <v>0</v>
      </c>
      <c r="AF35" s="97">
        <f>SUMIFS('Points - Player Total'!$AB$8:$AB$59,'Points - Player Total'!$A$8:$A$59,'Points - Teams W2'!$A35,'Teams - Window 2'!AF$6:AF$57,1)</f>
        <v>90</v>
      </c>
      <c r="AG35" s="97">
        <f>SUMIFS('Points - Player Total'!$AB$8:$AB$59,'Points - Player Total'!$A$8:$A$59,'Points - Teams W2'!$A35,'Teams - Window 2'!AG$6:AG$57,1)</f>
        <v>0</v>
      </c>
      <c r="AH35" s="97">
        <f>SUMIFS('Points - Player Total'!$AB$8:$AB$59,'Points - Player Total'!$A$8:$A$59,'Points - Teams W2'!$A35,'Teams - Window 2'!AH$6:AH$57,1)</f>
        <v>0</v>
      </c>
      <c r="AI35" s="97">
        <f>SUMIFS('Points - Player Total'!$AB$8:$AB$59,'Points - Player Total'!$A$8:$A$59,'Points - Teams W2'!$A35,'Teams - Window 2'!AI$6:AI$57,1)</f>
        <v>90</v>
      </c>
      <c r="AJ35" s="97">
        <f>SUMIFS('Points - Player Total'!$AB$8:$AB$59,'Points - Player Total'!$A$8:$A$59,'Points - Teams W2'!$A35,'Teams - Window 2'!AJ$6:AJ$57,1)</f>
        <v>90</v>
      </c>
      <c r="AK35" s="97">
        <f>SUMIFS('Points - Player Total'!$AB$8:$AB$59,'Points - Player Total'!$A$8:$A$59,'Points - Teams W2'!$A35,'Teams - Window 2'!AK$6:AK$57,1)</f>
        <v>90</v>
      </c>
      <c r="AL35" s="97">
        <f>SUMIFS('Points - Player Total'!$AB$8:$AB$59,'Points - Player Total'!$A$8:$A$59,'Points - Teams W2'!$A35,'Teams - Window 2'!AL$6:AL$57,1)</f>
        <v>0</v>
      </c>
      <c r="AM35" s="97">
        <f>SUMIFS('Points - Player Total'!$AB$8:$AB$59,'Points - Player Total'!$A$8:$A$59,'Points - Teams W2'!$A35,'Teams - Window 2'!AM$6:AM$57,1)</f>
        <v>0</v>
      </c>
      <c r="AN35" s="97">
        <f>SUMIFS('Points - Player Total'!$AB$8:$AB$59,'Points - Player Total'!$A$8:$A$59,'Points - Teams W2'!$A35,'Teams - Window 2'!AN$6:AN$57,1)</f>
        <v>0</v>
      </c>
      <c r="AO35" s="97">
        <f>SUMIFS('Points - Player Total'!$AB$8:$AB$59,'Points - Player Total'!$A$8:$A$59,'Points - Teams W2'!$A35,'Teams - Window 2'!AO$6:AO$57,1)</f>
        <v>0</v>
      </c>
      <c r="AP35" s="97">
        <f>SUMIFS('Points - Player Total'!$AB$8:$AB$59,'Points - Player Total'!$A$8:$A$59,'Points - Teams W2'!$A35,'Teams - Window 2'!AP$6:AP$57,1)</f>
        <v>90</v>
      </c>
      <c r="AQ35" s="97">
        <f>SUMIFS('Points - Player Total'!$AB$8:$AB$59,'Points - Player Total'!$A$8:$A$59,'Points - Teams W2'!$A35,'Teams - Window 2'!AQ$6:AQ$57,1)</f>
        <v>0</v>
      </c>
      <c r="AR35" s="97">
        <f>SUMIFS('Points - Player Total'!$AB$8:$AB$59,'Points - Player Total'!$A$8:$A$59,'Points - Teams W2'!$A35,'Teams - Window 2'!AR$6:AR$57,1)</f>
        <v>90</v>
      </c>
      <c r="AS35" s="97">
        <f>SUMIFS('Points - Player Total'!$AB$8:$AB$59,'Points - Player Total'!$A$8:$A$59,'Points - Teams W2'!$A35,'Teams - Window 2'!AS$6:AS$57,1)</f>
        <v>0</v>
      </c>
      <c r="AT35" s="97">
        <f>SUMIFS('Points - Player Total'!$AB$8:$AB$59,'Points - Player Total'!$A$8:$A$59,'Points - Teams W2'!$A35,'Teams - Window 2'!AT$6:AT$57,1)</f>
        <v>90</v>
      </c>
      <c r="AU35" s="97">
        <f>SUMIFS('Points - Player Total'!$AB$8:$AB$59,'Points - Player Total'!$A$8:$A$59,'Points - Teams W2'!$A35,'Teams - Window 2'!AU$6:AU$57,1)</f>
        <v>90</v>
      </c>
      <c r="AV35" s="97">
        <f>SUMIFS('Points - Player Total'!$AB$8:$AB$59,'Points - Player Total'!$A$8:$A$59,'Points - Teams W2'!$A35,'Teams - Window 2'!AV$6:AV$57,1)</f>
        <v>90</v>
      </c>
      <c r="AW35" s="97">
        <f>SUMIFS('Points - Player Total'!$AB$8:$AB$59,'Points - Player Total'!$A$8:$A$59,'Points - Teams W2'!$A35,'Teams - Window 2'!AW$6:AW$57,1)</f>
        <v>90</v>
      </c>
      <c r="AX35" s="97">
        <f>SUMIFS('Points - Player Total'!$AB$8:$AB$59,'Points - Player Total'!$A$8:$A$59,'Points - Teams W2'!$A35,'Teams - Window 2'!AX$6:AX$57,1)</f>
        <v>90</v>
      </c>
      <c r="AY35" s="97">
        <f>SUMIFS('Points - Player Total'!$AB$8:$AB$59,'Points - Player Total'!$A$8:$A$59,'Points - Teams W2'!$A35,'Teams - Window 2'!AY$6:AY$57,1)</f>
        <v>90</v>
      </c>
      <c r="AZ35" s="97">
        <f>SUMIFS('Points - Player Total'!$AB$8:$AB$59,'Points - Player Total'!$A$8:$A$59,'Points - Teams W2'!$A35,'Teams - Window 2'!AZ$6:AZ$57,1)</f>
        <v>0</v>
      </c>
      <c r="BA35" s="97">
        <f>SUMIFS('Points - Player Total'!$AB$8:$AB$59,'Points - Player Total'!$A$8:$A$59,'Points - Teams W2'!$A35,'Teams - Window 2'!BA$6:BA$57,1)</f>
        <v>0</v>
      </c>
      <c r="BB35" s="97">
        <f>SUMIFS('Points - Player Total'!$AB$8:$AB$59,'Points - Player Total'!$A$8:$A$59,'Points - Teams W2'!$A35,'Teams - Window 2'!BB$6:BB$57,1)</f>
        <v>90</v>
      </c>
      <c r="BC35" s="97">
        <f>SUMIFS('Points - Player Total'!$AB$8:$AB$59,'Points - Player Total'!$A$8:$A$59,'Points - Teams W2'!$A35,'Teams - Window 2'!BC$6:BC$57,1)</f>
        <v>90</v>
      </c>
      <c r="BD35" s="97">
        <f>SUMIFS('Points - Player Total'!$AB$8:$AB$59,'Points - Player Total'!$A$8:$A$59,'Points - Teams W2'!$A35,'Teams - Window 2'!BD$6:BD$57,1)</f>
        <v>90</v>
      </c>
      <c r="BE35" s="97">
        <f>SUMIFS('Points - Player Total'!$AB$8:$AB$59,'Points - Player Total'!$A$8:$A$59,'Points - Teams W2'!$A35,'Teams - Window 2'!BE$6:BE$57,1)</f>
        <v>0</v>
      </c>
      <c r="BF35" s="97"/>
    </row>
    <row r="36" spans="1:58" x14ac:dyDescent="0.25">
      <c r="A36" t="s">
        <v>84</v>
      </c>
      <c r="B36" s="16" t="s">
        <v>79</v>
      </c>
      <c r="C36" t="s">
        <v>105</v>
      </c>
      <c r="D36" s="15">
        <v>6</v>
      </c>
      <c r="E36" s="97">
        <f>SUMIFS('Points - Player Total'!$AB$8:$AB$59,'Points - Player Total'!$A$8:$A$59,'Points - Teams W2'!$A36,'Teams - Window 2'!E$6:E$57,1)</f>
        <v>0</v>
      </c>
      <c r="F36" s="97">
        <f>SUMIFS('Points - Player Total'!$AB$8:$AB$59,'Points - Player Total'!$A$8:$A$59,'Points - Teams W2'!$A36,'Teams - Window 2'!F$6:F$57,1)</f>
        <v>0</v>
      </c>
      <c r="G36" s="97">
        <f>SUMIFS('Points - Player Total'!$AB$8:$AB$59,'Points - Player Total'!$A$8:$A$59,'Points - Teams W2'!$A36,'Teams - Window 2'!G$6:G$57,1)</f>
        <v>0</v>
      </c>
      <c r="H36" s="97">
        <f>SUMIFS('Points - Player Total'!$AB$8:$AB$59,'Points - Player Total'!$A$8:$A$59,'Points - Teams W2'!$A36,'Teams - Window 2'!H$6:H$57,1)</f>
        <v>0</v>
      </c>
      <c r="I36" s="97">
        <f>SUMIFS('Points - Player Total'!$AB$8:$AB$59,'Points - Player Total'!$A$8:$A$59,'Points - Teams W2'!$A36,'Teams - Window 2'!I$6:I$57,1)</f>
        <v>0</v>
      </c>
      <c r="J36" s="97">
        <f>SUMIFS('Points - Player Total'!$AB$8:$AB$59,'Points - Player Total'!$A$8:$A$59,'Points - Teams W2'!$A36,'Teams - Window 2'!J$6:J$57,1)</f>
        <v>0</v>
      </c>
      <c r="K36" s="97">
        <f>SUMIFS('Points - Player Total'!$AB$8:$AB$59,'Points - Player Total'!$A$8:$A$59,'Points - Teams W2'!$A36,'Teams - Window 2'!K$6:K$57,1)</f>
        <v>0</v>
      </c>
      <c r="L36" s="97">
        <f>SUMIFS('Points - Player Total'!$AB$8:$AB$59,'Points - Player Total'!$A$8:$A$59,'Points - Teams W2'!$A36,'Teams - Window 2'!L$6:L$57,1)</f>
        <v>0</v>
      </c>
      <c r="M36" s="97">
        <f>SUMIFS('Points - Player Total'!$AB$8:$AB$59,'Points - Player Total'!$A$8:$A$59,'Points - Teams W2'!$A36,'Teams - Window 2'!M$6:M$57,1)</f>
        <v>0</v>
      </c>
      <c r="N36" s="97">
        <f>SUMIFS('Points - Player Total'!$AB$8:$AB$59,'Points - Player Total'!$A$8:$A$59,'Points - Teams W2'!$A36,'Teams - Window 2'!N$6:N$57,1)</f>
        <v>116</v>
      </c>
      <c r="O36" s="97">
        <f>SUMIFS('Points - Player Total'!$AB$8:$AB$59,'Points - Player Total'!$A$8:$A$59,'Points - Teams W2'!$A36,'Teams - Window 2'!O$6:O$57,1)</f>
        <v>0</v>
      </c>
      <c r="P36" s="97">
        <f>SUMIFS('Points - Player Total'!$AB$8:$AB$59,'Points - Player Total'!$A$8:$A$59,'Points - Teams W2'!$A36,'Teams - Window 2'!P$6:P$57,1)</f>
        <v>116</v>
      </c>
      <c r="Q36" s="97">
        <f>SUMIFS('Points - Player Total'!$AB$8:$AB$59,'Points - Player Total'!$A$8:$A$59,'Points - Teams W2'!$A36,'Teams - Window 2'!Q$6:Q$57,1)</f>
        <v>116</v>
      </c>
      <c r="R36" s="97">
        <f>SUMIFS('Points - Player Total'!$AB$8:$AB$59,'Points - Player Total'!$A$8:$A$59,'Points - Teams W2'!$A36,'Teams - Window 2'!R$6:R$57,1)</f>
        <v>0</v>
      </c>
      <c r="S36" s="97">
        <f>SUMIFS('Points - Player Total'!$AB$8:$AB$59,'Points - Player Total'!$A$8:$A$59,'Points - Teams W2'!$A36,'Teams - Window 2'!S$6:S$57,1)</f>
        <v>0</v>
      </c>
      <c r="T36" s="97">
        <f>SUMIFS('Points - Player Total'!$AB$8:$AB$59,'Points - Player Total'!$A$8:$A$59,'Points - Teams W2'!$A36,'Teams - Window 2'!T$6:T$57,1)</f>
        <v>0</v>
      </c>
      <c r="U36" s="97">
        <f>SUMIFS('Points - Player Total'!$AB$8:$AB$59,'Points - Player Total'!$A$8:$A$59,'Points - Teams W2'!$A36,'Teams - Window 2'!U$6:U$57,1)</f>
        <v>0</v>
      </c>
      <c r="V36" s="97">
        <f>SUMIFS('Points - Player Total'!$AB$8:$AB$59,'Points - Player Total'!$A$8:$A$59,'Points - Teams W2'!$A36,'Teams - Window 2'!V$6:V$57,1)</f>
        <v>116</v>
      </c>
      <c r="W36" s="97">
        <f>SUMIFS('Points - Player Total'!$AB$8:$AB$59,'Points - Player Total'!$A$8:$A$59,'Points - Teams W2'!$A36,'Teams - Window 2'!W$6:W$57,1)</f>
        <v>0</v>
      </c>
      <c r="X36" s="97">
        <f>SUMIFS('Points - Player Total'!$AB$8:$AB$59,'Points - Player Total'!$A$8:$A$59,'Points - Teams W2'!$A36,'Teams - Window 2'!X$6:X$57,1)</f>
        <v>0</v>
      </c>
      <c r="Y36" s="97">
        <f>SUMIFS('Points - Player Total'!$AB$8:$AB$59,'Points - Player Total'!$A$8:$A$59,'Points - Teams W2'!$A36,'Teams - Window 2'!Y$6:Y$57,1)</f>
        <v>0</v>
      </c>
      <c r="Z36" s="97">
        <f>SUMIFS('Points - Player Total'!$AB$8:$AB$59,'Points - Player Total'!$A$8:$A$59,'Points - Teams W2'!$A36,'Teams - Window 2'!Z$6:Z$57,1)</f>
        <v>0</v>
      </c>
      <c r="AA36" s="97">
        <f>SUMIFS('Points - Player Total'!$AB$8:$AB$59,'Points - Player Total'!$A$8:$A$59,'Points - Teams W2'!$A36,'Teams - Window 2'!AA$6:AA$57,1)</f>
        <v>0</v>
      </c>
      <c r="AB36" s="97">
        <f>SUMIFS('Points - Player Total'!$AB$8:$AB$59,'Points - Player Total'!$A$8:$A$59,'Points - Teams W2'!$A36,'Teams - Window 2'!AB$6:AB$57,1)</f>
        <v>0</v>
      </c>
      <c r="AC36" s="97">
        <f>SUMIFS('Points - Player Total'!$AB$8:$AB$59,'Points - Player Total'!$A$8:$A$59,'Points - Teams W2'!$A36,'Teams - Window 2'!AC$6:AC$57,1)</f>
        <v>0</v>
      </c>
      <c r="AD36" s="97">
        <f>SUMIFS('Points - Player Total'!$AB$8:$AB$59,'Points - Player Total'!$A$8:$A$59,'Points - Teams W2'!$A36,'Teams - Window 2'!AD$6:AD$57,1)</f>
        <v>0</v>
      </c>
      <c r="AE36" s="97">
        <f>SUMIFS('Points - Player Total'!$AB$8:$AB$59,'Points - Player Total'!$A$8:$A$59,'Points - Teams W2'!$A36,'Teams - Window 2'!AE$6:AE$57,1)</f>
        <v>0</v>
      </c>
      <c r="AF36" s="97">
        <f>SUMIFS('Points - Player Total'!$AB$8:$AB$59,'Points - Player Total'!$A$8:$A$59,'Points - Teams W2'!$A36,'Teams - Window 2'!AF$6:AF$57,1)</f>
        <v>0</v>
      </c>
      <c r="AG36" s="97">
        <f>SUMIFS('Points - Player Total'!$AB$8:$AB$59,'Points - Player Total'!$A$8:$A$59,'Points - Teams W2'!$A36,'Teams - Window 2'!AG$6:AG$57,1)</f>
        <v>0</v>
      </c>
      <c r="AH36" s="97">
        <f>SUMIFS('Points - Player Total'!$AB$8:$AB$59,'Points - Player Total'!$A$8:$A$59,'Points - Teams W2'!$A36,'Teams - Window 2'!AH$6:AH$57,1)</f>
        <v>0</v>
      </c>
      <c r="AI36" s="97">
        <f>SUMIFS('Points - Player Total'!$AB$8:$AB$59,'Points - Player Total'!$A$8:$A$59,'Points - Teams W2'!$A36,'Teams - Window 2'!AI$6:AI$57,1)</f>
        <v>0</v>
      </c>
      <c r="AJ36" s="97">
        <f>SUMIFS('Points - Player Total'!$AB$8:$AB$59,'Points - Player Total'!$A$8:$A$59,'Points - Teams W2'!$A36,'Teams - Window 2'!AJ$6:AJ$57,1)</f>
        <v>0</v>
      </c>
      <c r="AK36" s="97">
        <f>SUMIFS('Points - Player Total'!$AB$8:$AB$59,'Points - Player Total'!$A$8:$A$59,'Points - Teams W2'!$A36,'Teams - Window 2'!AK$6:AK$57,1)</f>
        <v>0</v>
      </c>
      <c r="AL36" s="97">
        <f>SUMIFS('Points - Player Total'!$AB$8:$AB$59,'Points - Player Total'!$A$8:$A$59,'Points - Teams W2'!$A36,'Teams - Window 2'!AL$6:AL$57,1)</f>
        <v>0</v>
      </c>
      <c r="AM36" s="97">
        <f>SUMIFS('Points - Player Total'!$AB$8:$AB$59,'Points - Player Total'!$A$8:$A$59,'Points - Teams W2'!$A36,'Teams - Window 2'!AM$6:AM$57,1)</f>
        <v>116</v>
      </c>
      <c r="AN36" s="97">
        <f>SUMIFS('Points - Player Total'!$AB$8:$AB$59,'Points - Player Total'!$A$8:$A$59,'Points - Teams W2'!$A36,'Teams - Window 2'!AN$6:AN$57,1)</f>
        <v>0</v>
      </c>
      <c r="AO36" s="97">
        <f>SUMIFS('Points - Player Total'!$AB$8:$AB$59,'Points - Player Total'!$A$8:$A$59,'Points - Teams W2'!$A36,'Teams - Window 2'!AO$6:AO$57,1)</f>
        <v>0</v>
      </c>
      <c r="AP36" s="97">
        <f>SUMIFS('Points - Player Total'!$AB$8:$AB$59,'Points - Player Total'!$A$8:$A$59,'Points - Teams W2'!$A36,'Teams - Window 2'!AP$6:AP$57,1)</f>
        <v>116</v>
      </c>
      <c r="AQ36" s="97">
        <f>SUMIFS('Points - Player Total'!$AB$8:$AB$59,'Points - Player Total'!$A$8:$A$59,'Points - Teams W2'!$A36,'Teams - Window 2'!AQ$6:AQ$57,1)</f>
        <v>116</v>
      </c>
      <c r="AR36" s="97">
        <f>SUMIFS('Points - Player Total'!$AB$8:$AB$59,'Points - Player Total'!$A$8:$A$59,'Points - Teams W2'!$A36,'Teams - Window 2'!AR$6:AR$57,1)</f>
        <v>116</v>
      </c>
      <c r="AS36" s="97">
        <f>SUMIFS('Points - Player Total'!$AB$8:$AB$59,'Points - Player Total'!$A$8:$A$59,'Points - Teams W2'!$A36,'Teams - Window 2'!AS$6:AS$57,1)</f>
        <v>116</v>
      </c>
      <c r="AT36" s="97">
        <f>SUMIFS('Points - Player Total'!$AB$8:$AB$59,'Points - Player Total'!$A$8:$A$59,'Points - Teams W2'!$A36,'Teams - Window 2'!AT$6:AT$57,1)</f>
        <v>0</v>
      </c>
      <c r="AU36" s="97">
        <f>SUMIFS('Points - Player Total'!$AB$8:$AB$59,'Points - Player Total'!$A$8:$A$59,'Points - Teams W2'!$A36,'Teams - Window 2'!AU$6:AU$57,1)</f>
        <v>0</v>
      </c>
      <c r="AV36" s="97">
        <f>SUMIFS('Points - Player Total'!$AB$8:$AB$59,'Points - Player Total'!$A$8:$A$59,'Points - Teams W2'!$A36,'Teams - Window 2'!AV$6:AV$57,1)</f>
        <v>0</v>
      </c>
      <c r="AW36" s="97">
        <f>SUMIFS('Points - Player Total'!$AB$8:$AB$59,'Points - Player Total'!$A$8:$A$59,'Points - Teams W2'!$A36,'Teams - Window 2'!AW$6:AW$57,1)</f>
        <v>0</v>
      </c>
      <c r="AX36" s="97">
        <f>SUMIFS('Points - Player Total'!$AB$8:$AB$59,'Points - Player Total'!$A$8:$A$59,'Points - Teams W2'!$A36,'Teams - Window 2'!AX$6:AX$57,1)</f>
        <v>0</v>
      </c>
      <c r="AY36" s="97">
        <f>SUMIFS('Points - Player Total'!$AB$8:$AB$59,'Points - Player Total'!$A$8:$A$59,'Points - Teams W2'!$A36,'Teams - Window 2'!AY$6:AY$57,1)</f>
        <v>0</v>
      </c>
      <c r="AZ36" s="97">
        <f>SUMIFS('Points - Player Total'!$AB$8:$AB$59,'Points - Player Total'!$A$8:$A$59,'Points - Teams W2'!$A36,'Teams - Window 2'!AZ$6:AZ$57,1)</f>
        <v>116</v>
      </c>
      <c r="BA36" s="97">
        <f>SUMIFS('Points - Player Total'!$AB$8:$AB$59,'Points - Player Total'!$A$8:$A$59,'Points - Teams W2'!$A36,'Teams - Window 2'!BA$6:BA$57,1)</f>
        <v>0</v>
      </c>
      <c r="BB36" s="97">
        <f>SUMIFS('Points - Player Total'!$AB$8:$AB$59,'Points - Player Total'!$A$8:$A$59,'Points - Teams W2'!$A36,'Teams - Window 2'!BB$6:BB$57,1)</f>
        <v>0</v>
      </c>
      <c r="BC36" s="97">
        <f>SUMIFS('Points - Player Total'!$AB$8:$AB$59,'Points - Player Total'!$A$8:$A$59,'Points - Teams W2'!$A36,'Teams - Window 2'!BC$6:BC$57,1)</f>
        <v>0</v>
      </c>
      <c r="BD36" s="97">
        <f>SUMIFS('Points - Player Total'!$AB$8:$AB$59,'Points - Player Total'!$A$8:$A$59,'Points - Teams W2'!$A36,'Teams - Window 2'!BD$6:BD$57,1)</f>
        <v>0</v>
      </c>
      <c r="BE36" s="97">
        <f>SUMIFS('Points - Player Total'!$AB$8:$AB$59,'Points - Player Total'!$A$8:$A$59,'Points - Teams W2'!$A36,'Teams - Window 2'!BE$6:BE$57,1)</f>
        <v>0</v>
      </c>
      <c r="BF36" s="97"/>
    </row>
    <row r="37" spans="1:58" x14ac:dyDescent="0.25">
      <c r="A37" t="s">
        <v>30</v>
      </c>
      <c r="B37" s="16" t="s">
        <v>79</v>
      </c>
      <c r="C37" t="s">
        <v>105</v>
      </c>
      <c r="D37" s="15">
        <v>5</v>
      </c>
      <c r="E37" s="97">
        <f>SUMIFS('Points - Player Total'!$AB$8:$AB$59,'Points - Player Total'!$A$8:$A$59,'Points - Teams W2'!$A37,'Teams - Window 2'!E$6:E$57,1)</f>
        <v>0</v>
      </c>
      <c r="F37" s="97">
        <f>SUMIFS('Points - Player Total'!$AB$8:$AB$59,'Points - Player Total'!$A$8:$A$59,'Points - Teams W2'!$A37,'Teams - Window 2'!F$6:F$57,1)</f>
        <v>0</v>
      </c>
      <c r="G37" s="97">
        <f>SUMIFS('Points - Player Total'!$AB$8:$AB$59,'Points - Player Total'!$A$8:$A$59,'Points - Teams W2'!$A37,'Teams - Window 2'!G$6:G$57,1)</f>
        <v>0</v>
      </c>
      <c r="H37" s="97">
        <f>SUMIFS('Points - Player Total'!$AB$8:$AB$59,'Points - Player Total'!$A$8:$A$59,'Points - Teams W2'!$A37,'Teams - Window 2'!H$6:H$57,1)</f>
        <v>110</v>
      </c>
      <c r="I37" s="97">
        <f>SUMIFS('Points - Player Total'!$AB$8:$AB$59,'Points - Player Total'!$A$8:$A$59,'Points - Teams W2'!$A37,'Teams - Window 2'!I$6:I$57,1)</f>
        <v>0</v>
      </c>
      <c r="J37" s="97">
        <f>SUMIFS('Points - Player Total'!$AB$8:$AB$59,'Points - Player Total'!$A$8:$A$59,'Points - Teams W2'!$A37,'Teams - Window 2'!J$6:J$57,1)</f>
        <v>0</v>
      </c>
      <c r="K37" s="97">
        <f>SUMIFS('Points - Player Total'!$AB$8:$AB$59,'Points - Player Total'!$A$8:$A$59,'Points - Teams W2'!$A37,'Teams - Window 2'!K$6:K$57,1)</f>
        <v>0</v>
      </c>
      <c r="L37" s="97">
        <f>SUMIFS('Points - Player Total'!$AB$8:$AB$59,'Points - Player Total'!$A$8:$A$59,'Points - Teams W2'!$A37,'Teams - Window 2'!L$6:L$57,1)</f>
        <v>0</v>
      </c>
      <c r="M37" s="97">
        <f>SUMIFS('Points - Player Total'!$AB$8:$AB$59,'Points - Player Total'!$A$8:$A$59,'Points - Teams W2'!$A37,'Teams - Window 2'!M$6:M$57,1)</f>
        <v>0</v>
      </c>
      <c r="N37" s="97">
        <f>SUMIFS('Points - Player Total'!$AB$8:$AB$59,'Points - Player Total'!$A$8:$A$59,'Points - Teams W2'!$A37,'Teams - Window 2'!N$6:N$57,1)</f>
        <v>0</v>
      </c>
      <c r="O37" s="97">
        <f>SUMIFS('Points - Player Total'!$AB$8:$AB$59,'Points - Player Total'!$A$8:$A$59,'Points - Teams W2'!$A37,'Teams - Window 2'!O$6:O$57,1)</f>
        <v>0</v>
      </c>
      <c r="P37" s="97">
        <f>SUMIFS('Points - Player Total'!$AB$8:$AB$59,'Points - Player Total'!$A$8:$A$59,'Points - Teams W2'!$A37,'Teams - Window 2'!P$6:P$57,1)</f>
        <v>0</v>
      </c>
      <c r="Q37" s="97">
        <f>SUMIFS('Points - Player Total'!$AB$8:$AB$59,'Points - Player Total'!$A$8:$A$59,'Points - Teams W2'!$A37,'Teams - Window 2'!Q$6:Q$57,1)</f>
        <v>0</v>
      </c>
      <c r="R37" s="97">
        <f>SUMIFS('Points - Player Total'!$AB$8:$AB$59,'Points - Player Total'!$A$8:$A$59,'Points - Teams W2'!$A37,'Teams - Window 2'!R$6:R$57,1)</f>
        <v>0</v>
      </c>
      <c r="S37" s="97">
        <f>SUMIFS('Points - Player Total'!$AB$8:$AB$59,'Points - Player Total'!$A$8:$A$59,'Points - Teams W2'!$A37,'Teams - Window 2'!S$6:S$57,1)</f>
        <v>0</v>
      </c>
      <c r="T37" s="97">
        <f>SUMIFS('Points - Player Total'!$AB$8:$AB$59,'Points - Player Total'!$A$8:$A$59,'Points - Teams W2'!$A37,'Teams - Window 2'!T$6:T$57,1)</f>
        <v>0</v>
      </c>
      <c r="U37" s="97">
        <f>SUMIFS('Points - Player Total'!$AB$8:$AB$59,'Points - Player Total'!$A$8:$A$59,'Points - Teams W2'!$A37,'Teams - Window 2'!U$6:U$57,1)</f>
        <v>110</v>
      </c>
      <c r="V37" s="97">
        <f>SUMIFS('Points - Player Total'!$AB$8:$AB$59,'Points - Player Total'!$A$8:$A$59,'Points - Teams W2'!$A37,'Teams - Window 2'!V$6:V$57,1)</f>
        <v>0</v>
      </c>
      <c r="W37" s="97">
        <f>SUMIFS('Points - Player Total'!$AB$8:$AB$59,'Points - Player Total'!$A$8:$A$59,'Points - Teams W2'!$A37,'Teams - Window 2'!W$6:W$57,1)</f>
        <v>0</v>
      </c>
      <c r="X37" s="97">
        <f>SUMIFS('Points - Player Total'!$AB$8:$AB$59,'Points - Player Total'!$A$8:$A$59,'Points - Teams W2'!$A37,'Teams - Window 2'!X$6:X$57,1)</f>
        <v>0</v>
      </c>
      <c r="Y37" s="97">
        <f>SUMIFS('Points - Player Total'!$AB$8:$AB$59,'Points - Player Total'!$A$8:$A$59,'Points - Teams W2'!$A37,'Teams - Window 2'!Y$6:Y$57,1)</f>
        <v>0</v>
      </c>
      <c r="Z37" s="97">
        <f>SUMIFS('Points - Player Total'!$AB$8:$AB$59,'Points - Player Total'!$A$8:$A$59,'Points - Teams W2'!$A37,'Teams - Window 2'!Z$6:Z$57,1)</f>
        <v>0</v>
      </c>
      <c r="AA37" s="97">
        <f>SUMIFS('Points - Player Total'!$AB$8:$AB$59,'Points - Player Total'!$A$8:$A$59,'Points - Teams W2'!$A37,'Teams - Window 2'!AA$6:AA$57,1)</f>
        <v>110</v>
      </c>
      <c r="AB37" s="97">
        <f>SUMIFS('Points - Player Total'!$AB$8:$AB$59,'Points - Player Total'!$A$8:$A$59,'Points - Teams W2'!$A37,'Teams - Window 2'!AB$6:AB$57,1)</f>
        <v>0</v>
      </c>
      <c r="AC37" s="97">
        <f>SUMIFS('Points - Player Total'!$AB$8:$AB$59,'Points - Player Total'!$A$8:$A$59,'Points - Teams W2'!$A37,'Teams - Window 2'!AC$6:AC$57,1)</f>
        <v>0</v>
      </c>
      <c r="AD37" s="97">
        <f>SUMIFS('Points - Player Total'!$AB$8:$AB$59,'Points - Player Total'!$A$8:$A$59,'Points - Teams W2'!$A37,'Teams - Window 2'!AD$6:AD$57,1)</f>
        <v>0</v>
      </c>
      <c r="AE37" s="97">
        <f>SUMIFS('Points - Player Total'!$AB$8:$AB$59,'Points - Player Total'!$A$8:$A$59,'Points - Teams W2'!$A37,'Teams - Window 2'!AE$6:AE$57,1)</f>
        <v>0</v>
      </c>
      <c r="AF37" s="97">
        <f>SUMIFS('Points - Player Total'!$AB$8:$AB$59,'Points - Player Total'!$A$8:$A$59,'Points - Teams W2'!$A37,'Teams - Window 2'!AF$6:AF$57,1)</f>
        <v>0</v>
      </c>
      <c r="AG37" s="97">
        <f>SUMIFS('Points - Player Total'!$AB$8:$AB$59,'Points - Player Total'!$A$8:$A$59,'Points - Teams W2'!$A37,'Teams - Window 2'!AG$6:AG$57,1)</f>
        <v>0</v>
      </c>
      <c r="AH37" s="97">
        <f>SUMIFS('Points - Player Total'!$AB$8:$AB$59,'Points - Player Total'!$A$8:$A$59,'Points - Teams W2'!$A37,'Teams - Window 2'!AH$6:AH$57,1)</f>
        <v>0</v>
      </c>
      <c r="AI37" s="97">
        <f>SUMIFS('Points - Player Total'!$AB$8:$AB$59,'Points - Player Total'!$A$8:$A$59,'Points - Teams W2'!$A37,'Teams - Window 2'!AI$6:AI$57,1)</f>
        <v>0</v>
      </c>
      <c r="AJ37" s="97">
        <f>SUMIFS('Points - Player Total'!$AB$8:$AB$59,'Points - Player Total'!$A$8:$A$59,'Points - Teams W2'!$A37,'Teams - Window 2'!AJ$6:AJ$57,1)</f>
        <v>0</v>
      </c>
      <c r="AK37" s="97">
        <f>SUMIFS('Points - Player Total'!$AB$8:$AB$59,'Points - Player Total'!$A$8:$A$59,'Points - Teams W2'!$A37,'Teams - Window 2'!AK$6:AK$57,1)</f>
        <v>0</v>
      </c>
      <c r="AL37" s="97">
        <f>SUMIFS('Points - Player Total'!$AB$8:$AB$59,'Points - Player Total'!$A$8:$A$59,'Points - Teams W2'!$A37,'Teams - Window 2'!AL$6:AL$57,1)</f>
        <v>0</v>
      </c>
      <c r="AM37" s="97">
        <f>SUMIFS('Points - Player Total'!$AB$8:$AB$59,'Points - Player Total'!$A$8:$A$59,'Points - Teams W2'!$A37,'Teams - Window 2'!AM$6:AM$57,1)</f>
        <v>0</v>
      </c>
      <c r="AN37" s="97">
        <f>SUMIFS('Points - Player Total'!$AB$8:$AB$59,'Points - Player Total'!$A$8:$A$59,'Points - Teams W2'!$A37,'Teams - Window 2'!AN$6:AN$57,1)</f>
        <v>0</v>
      </c>
      <c r="AO37" s="97">
        <f>SUMIFS('Points - Player Total'!$AB$8:$AB$59,'Points - Player Total'!$A$8:$A$59,'Points - Teams W2'!$A37,'Teams - Window 2'!AO$6:AO$57,1)</f>
        <v>0</v>
      </c>
      <c r="AP37" s="97">
        <f>SUMIFS('Points - Player Total'!$AB$8:$AB$59,'Points - Player Total'!$A$8:$A$59,'Points - Teams W2'!$A37,'Teams - Window 2'!AP$6:AP$57,1)</f>
        <v>0</v>
      </c>
      <c r="AQ37" s="97">
        <f>SUMIFS('Points - Player Total'!$AB$8:$AB$59,'Points - Player Total'!$A$8:$A$59,'Points - Teams W2'!$A37,'Teams - Window 2'!AQ$6:AQ$57,1)</f>
        <v>0</v>
      </c>
      <c r="AR37" s="97">
        <f>SUMIFS('Points - Player Total'!$AB$8:$AB$59,'Points - Player Total'!$A$8:$A$59,'Points - Teams W2'!$A37,'Teams - Window 2'!AR$6:AR$57,1)</f>
        <v>0</v>
      </c>
      <c r="AS37" s="97">
        <f>SUMIFS('Points - Player Total'!$AB$8:$AB$59,'Points - Player Total'!$A$8:$A$59,'Points - Teams W2'!$A37,'Teams - Window 2'!AS$6:AS$57,1)</f>
        <v>0</v>
      </c>
      <c r="AT37" s="97">
        <f>SUMIFS('Points - Player Total'!$AB$8:$AB$59,'Points - Player Total'!$A$8:$A$59,'Points - Teams W2'!$A37,'Teams - Window 2'!AT$6:AT$57,1)</f>
        <v>0</v>
      </c>
      <c r="AU37" s="97">
        <f>SUMIFS('Points - Player Total'!$AB$8:$AB$59,'Points - Player Total'!$A$8:$A$59,'Points - Teams W2'!$A37,'Teams - Window 2'!AU$6:AU$57,1)</f>
        <v>0</v>
      </c>
      <c r="AV37" s="97">
        <f>SUMIFS('Points - Player Total'!$AB$8:$AB$59,'Points - Player Total'!$A$8:$A$59,'Points - Teams W2'!$A37,'Teams - Window 2'!AV$6:AV$57,1)</f>
        <v>0</v>
      </c>
      <c r="AW37" s="97">
        <f>SUMIFS('Points - Player Total'!$AB$8:$AB$59,'Points - Player Total'!$A$8:$A$59,'Points - Teams W2'!$A37,'Teams - Window 2'!AW$6:AW$57,1)</f>
        <v>0</v>
      </c>
      <c r="AX37" s="97">
        <f>SUMIFS('Points - Player Total'!$AB$8:$AB$59,'Points - Player Total'!$A$8:$A$59,'Points - Teams W2'!$A37,'Teams - Window 2'!AX$6:AX$57,1)</f>
        <v>0</v>
      </c>
      <c r="AY37" s="97">
        <f>SUMIFS('Points - Player Total'!$AB$8:$AB$59,'Points - Player Total'!$A$8:$A$59,'Points - Teams W2'!$A37,'Teams - Window 2'!AY$6:AY$57,1)</f>
        <v>0</v>
      </c>
      <c r="AZ37" s="97">
        <f>SUMIFS('Points - Player Total'!$AB$8:$AB$59,'Points - Player Total'!$A$8:$A$59,'Points - Teams W2'!$A37,'Teams - Window 2'!AZ$6:AZ$57,1)</f>
        <v>0</v>
      </c>
      <c r="BA37" s="97">
        <f>SUMIFS('Points - Player Total'!$AB$8:$AB$59,'Points - Player Total'!$A$8:$A$59,'Points - Teams W2'!$A37,'Teams - Window 2'!BA$6:BA$57,1)</f>
        <v>110</v>
      </c>
      <c r="BB37" s="97">
        <f>SUMIFS('Points - Player Total'!$AB$8:$AB$59,'Points - Player Total'!$A$8:$A$59,'Points - Teams W2'!$A37,'Teams - Window 2'!BB$6:BB$57,1)</f>
        <v>0</v>
      </c>
      <c r="BC37" s="97">
        <f>SUMIFS('Points - Player Total'!$AB$8:$AB$59,'Points - Player Total'!$A$8:$A$59,'Points - Teams W2'!$A37,'Teams - Window 2'!BC$6:BC$57,1)</f>
        <v>0</v>
      </c>
      <c r="BD37" s="97">
        <f>SUMIFS('Points - Player Total'!$AB$8:$AB$59,'Points - Player Total'!$A$8:$A$59,'Points - Teams W2'!$A37,'Teams - Window 2'!BD$6:BD$57,1)</f>
        <v>0</v>
      </c>
      <c r="BE37" s="97">
        <f>SUMIFS('Points - Player Total'!$AB$8:$AB$59,'Points - Player Total'!$A$8:$A$59,'Points - Teams W2'!$A37,'Teams - Window 2'!BE$6:BE$57,1)</f>
        <v>0</v>
      </c>
      <c r="BF37" s="97"/>
    </row>
    <row r="38" spans="1:58" x14ac:dyDescent="0.25">
      <c r="A38" t="s">
        <v>20</v>
      </c>
      <c r="B38" s="16" t="s">
        <v>80</v>
      </c>
      <c r="C38" t="s">
        <v>105</v>
      </c>
      <c r="D38" s="15">
        <v>5</v>
      </c>
      <c r="E38" s="97">
        <f>SUMIFS('Points - Player Total'!$AB$8:$AB$59,'Points - Player Total'!$A$8:$A$59,'Points - Teams W2'!$A38,'Teams - Window 2'!E$6:E$57,1)</f>
        <v>0</v>
      </c>
      <c r="F38" s="97">
        <f>SUMIFS('Points - Player Total'!$AB$8:$AB$59,'Points - Player Total'!$A$8:$A$59,'Points - Teams W2'!$A38,'Teams - Window 2'!F$6:F$57,1)</f>
        <v>0</v>
      </c>
      <c r="G38" s="97">
        <f>SUMIFS('Points - Player Total'!$AB$8:$AB$59,'Points - Player Total'!$A$8:$A$59,'Points - Teams W2'!$A38,'Teams - Window 2'!G$6:G$57,1)</f>
        <v>0</v>
      </c>
      <c r="H38" s="97">
        <f>SUMIFS('Points - Player Total'!$AB$8:$AB$59,'Points - Player Total'!$A$8:$A$59,'Points - Teams W2'!$A38,'Teams - Window 2'!H$6:H$57,1)</f>
        <v>0</v>
      </c>
      <c r="I38" s="97">
        <f>SUMIFS('Points - Player Total'!$AB$8:$AB$59,'Points - Player Total'!$A$8:$A$59,'Points - Teams W2'!$A38,'Teams - Window 2'!I$6:I$57,1)</f>
        <v>0</v>
      </c>
      <c r="J38" s="97">
        <f>SUMIFS('Points - Player Total'!$AB$8:$AB$59,'Points - Player Total'!$A$8:$A$59,'Points - Teams W2'!$A38,'Teams - Window 2'!J$6:J$57,1)</f>
        <v>0</v>
      </c>
      <c r="K38" s="97">
        <f>SUMIFS('Points - Player Total'!$AB$8:$AB$59,'Points - Player Total'!$A$8:$A$59,'Points - Teams W2'!$A38,'Teams - Window 2'!K$6:K$57,1)</f>
        <v>0</v>
      </c>
      <c r="L38" s="97">
        <f>SUMIFS('Points - Player Total'!$AB$8:$AB$59,'Points - Player Total'!$A$8:$A$59,'Points - Teams W2'!$A38,'Teams - Window 2'!L$6:L$57,1)</f>
        <v>0</v>
      </c>
      <c r="M38" s="97">
        <f>SUMIFS('Points - Player Total'!$AB$8:$AB$59,'Points - Player Total'!$A$8:$A$59,'Points - Teams W2'!$A38,'Teams - Window 2'!M$6:M$57,1)</f>
        <v>0</v>
      </c>
      <c r="N38" s="97">
        <f>SUMIFS('Points - Player Total'!$AB$8:$AB$59,'Points - Player Total'!$A$8:$A$59,'Points - Teams W2'!$A38,'Teams - Window 2'!N$6:N$57,1)</f>
        <v>0</v>
      </c>
      <c r="O38" s="97">
        <f>SUMIFS('Points - Player Total'!$AB$8:$AB$59,'Points - Player Total'!$A$8:$A$59,'Points - Teams W2'!$A38,'Teams - Window 2'!O$6:O$57,1)</f>
        <v>0</v>
      </c>
      <c r="P38" s="97">
        <f>SUMIFS('Points - Player Total'!$AB$8:$AB$59,'Points - Player Total'!$A$8:$A$59,'Points - Teams W2'!$A38,'Teams - Window 2'!P$6:P$57,1)</f>
        <v>0</v>
      </c>
      <c r="Q38" s="97">
        <f>SUMIFS('Points - Player Total'!$AB$8:$AB$59,'Points - Player Total'!$A$8:$A$59,'Points - Teams W2'!$A38,'Teams - Window 2'!Q$6:Q$57,1)</f>
        <v>0</v>
      </c>
      <c r="R38" s="97">
        <f>SUMIFS('Points - Player Total'!$AB$8:$AB$59,'Points - Player Total'!$A$8:$A$59,'Points - Teams W2'!$A38,'Teams - Window 2'!R$6:R$57,1)</f>
        <v>0</v>
      </c>
      <c r="S38" s="97">
        <f>SUMIFS('Points - Player Total'!$AB$8:$AB$59,'Points - Player Total'!$A$8:$A$59,'Points - Teams W2'!$A38,'Teams - Window 2'!S$6:S$57,1)</f>
        <v>301</v>
      </c>
      <c r="T38" s="97">
        <f>SUMIFS('Points - Player Total'!$AB$8:$AB$59,'Points - Player Total'!$A$8:$A$59,'Points - Teams W2'!$A38,'Teams - Window 2'!T$6:T$57,1)</f>
        <v>0</v>
      </c>
      <c r="U38" s="97">
        <f>SUMIFS('Points - Player Total'!$AB$8:$AB$59,'Points - Player Total'!$A$8:$A$59,'Points - Teams W2'!$A38,'Teams - Window 2'!U$6:U$57,1)</f>
        <v>0</v>
      </c>
      <c r="V38" s="97">
        <f>SUMIFS('Points - Player Total'!$AB$8:$AB$59,'Points - Player Total'!$A$8:$A$59,'Points - Teams W2'!$A38,'Teams - Window 2'!V$6:V$57,1)</f>
        <v>301</v>
      </c>
      <c r="W38" s="97">
        <f>SUMIFS('Points - Player Total'!$AB$8:$AB$59,'Points - Player Total'!$A$8:$A$59,'Points - Teams W2'!$A38,'Teams - Window 2'!W$6:W$57,1)</f>
        <v>0</v>
      </c>
      <c r="X38" s="97">
        <f>SUMIFS('Points - Player Total'!$AB$8:$AB$59,'Points - Player Total'!$A$8:$A$59,'Points - Teams W2'!$A38,'Teams - Window 2'!X$6:X$57,1)</f>
        <v>0</v>
      </c>
      <c r="Y38" s="97">
        <f>SUMIFS('Points - Player Total'!$AB$8:$AB$59,'Points - Player Total'!$A$8:$A$59,'Points - Teams W2'!$A38,'Teams - Window 2'!Y$6:Y$57,1)</f>
        <v>0</v>
      </c>
      <c r="Z38" s="97">
        <f>SUMIFS('Points - Player Total'!$AB$8:$AB$59,'Points - Player Total'!$A$8:$A$59,'Points - Teams W2'!$A38,'Teams - Window 2'!Z$6:Z$57,1)</f>
        <v>301</v>
      </c>
      <c r="AA38" s="97">
        <f>SUMIFS('Points - Player Total'!$AB$8:$AB$59,'Points - Player Total'!$A$8:$A$59,'Points - Teams W2'!$A38,'Teams - Window 2'!AA$6:AA$57,1)</f>
        <v>0</v>
      </c>
      <c r="AB38" s="97">
        <f>SUMIFS('Points - Player Total'!$AB$8:$AB$59,'Points - Player Total'!$A$8:$A$59,'Points - Teams W2'!$A38,'Teams - Window 2'!AB$6:AB$57,1)</f>
        <v>0</v>
      </c>
      <c r="AC38" s="97">
        <f>SUMIFS('Points - Player Total'!$AB$8:$AB$59,'Points - Player Total'!$A$8:$A$59,'Points - Teams W2'!$A38,'Teams - Window 2'!AC$6:AC$57,1)</f>
        <v>0</v>
      </c>
      <c r="AD38" s="97">
        <f>SUMIFS('Points - Player Total'!$AB$8:$AB$59,'Points - Player Total'!$A$8:$A$59,'Points - Teams W2'!$A38,'Teams - Window 2'!AD$6:AD$57,1)</f>
        <v>0</v>
      </c>
      <c r="AE38" s="97">
        <f>SUMIFS('Points - Player Total'!$AB$8:$AB$59,'Points - Player Total'!$A$8:$A$59,'Points - Teams W2'!$A38,'Teams - Window 2'!AE$6:AE$57,1)</f>
        <v>0</v>
      </c>
      <c r="AF38" s="97">
        <f>SUMIFS('Points - Player Total'!$AB$8:$AB$59,'Points - Player Total'!$A$8:$A$59,'Points - Teams W2'!$A38,'Teams - Window 2'!AF$6:AF$57,1)</f>
        <v>0</v>
      </c>
      <c r="AG38" s="97">
        <f>SUMIFS('Points - Player Total'!$AB$8:$AB$59,'Points - Player Total'!$A$8:$A$59,'Points - Teams W2'!$A38,'Teams - Window 2'!AG$6:AG$57,1)</f>
        <v>0</v>
      </c>
      <c r="AH38" s="97">
        <f>SUMIFS('Points - Player Total'!$AB$8:$AB$59,'Points - Player Total'!$A$8:$A$59,'Points - Teams W2'!$A38,'Teams - Window 2'!AH$6:AH$57,1)</f>
        <v>0</v>
      </c>
      <c r="AI38" s="97">
        <f>SUMIFS('Points - Player Total'!$AB$8:$AB$59,'Points - Player Total'!$A$8:$A$59,'Points - Teams W2'!$A38,'Teams - Window 2'!AI$6:AI$57,1)</f>
        <v>0</v>
      </c>
      <c r="AJ38" s="97">
        <f>SUMIFS('Points - Player Total'!$AB$8:$AB$59,'Points - Player Total'!$A$8:$A$59,'Points - Teams W2'!$A38,'Teams - Window 2'!AJ$6:AJ$57,1)</f>
        <v>0</v>
      </c>
      <c r="AK38" s="97">
        <f>SUMIFS('Points - Player Total'!$AB$8:$AB$59,'Points - Player Total'!$A$8:$A$59,'Points - Teams W2'!$A38,'Teams - Window 2'!AK$6:AK$57,1)</f>
        <v>0</v>
      </c>
      <c r="AL38" s="97">
        <f>SUMIFS('Points - Player Total'!$AB$8:$AB$59,'Points - Player Total'!$A$8:$A$59,'Points - Teams W2'!$A38,'Teams - Window 2'!AL$6:AL$57,1)</f>
        <v>0</v>
      </c>
      <c r="AM38" s="97">
        <f>SUMIFS('Points - Player Total'!$AB$8:$AB$59,'Points - Player Total'!$A$8:$A$59,'Points - Teams W2'!$A38,'Teams - Window 2'!AM$6:AM$57,1)</f>
        <v>0</v>
      </c>
      <c r="AN38" s="97">
        <f>SUMIFS('Points - Player Total'!$AB$8:$AB$59,'Points - Player Total'!$A$8:$A$59,'Points - Teams W2'!$A38,'Teams - Window 2'!AN$6:AN$57,1)</f>
        <v>0</v>
      </c>
      <c r="AO38" s="97">
        <f>SUMIFS('Points - Player Total'!$AB$8:$AB$59,'Points - Player Total'!$A$8:$A$59,'Points - Teams W2'!$A38,'Teams - Window 2'!AO$6:AO$57,1)</f>
        <v>0</v>
      </c>
      <c r="AP38" s="97">
        <f>SUMIFS('Points - Player Total'!$AB$8:$AB$59,'Points - Player Total'!$A$8:$A$59,'Points - Teams W2'!$A38,'Teams - Window 2'!AP$6:AP$57,1)</f>
        <v>0</v>
      </c>
      <c r="AQ38" s="97">
        <f>SUMIFS('Points - Player Total'!$AB$8:$AB$59,'Points - Player Total'!$A$8:$A$59,'Points - Teams W2'!$A38,'Teams - Window 2'!AQ$6:AQ$57,1)</f>
        <v>0</v>
      </c>
      <c r="AR38" s="97">
        <f>SUMIFS('Points - Player Total'!$AB$8:$AB$59,'Points - Player Total'!$A$8:$A$59,'Points - Teams W2'!$A38,'Teams - Window 2'!AR$6:AR$57,1)</f>
        <v>0</v>
      </c>
      <c r="AS38" s="97">
        <f>SUMIFS('Points - Player Total'!$AB$8:$AB$59,'Points - Player Total'!$A$8:$A$59,'Points - Teams W2'!$A38,'Teams - Window 2'!AS$6:AS$57,1)</f>
        <v>0</v>
      </c>
      <c r="AT38" s="97">
        <f>SUMIFS('Points - Player Total'!$AB$8:$AB$59,'Points - Player Total'!$A$8:$A$59,'Points - Teams W2'!$A38,'Teams - Window 2'!AT$6:AT$57,1)</f>
        <v>0</v>
      </c>
      <c r="AU38" s="97">
        <f>SUMIFS('Points - Player Total'!$AB$8:$AB$59,'Points - Player Total'!$A$8:$A$59,'Points - Teams W2'!$A38,'Teams - Window 2'!AU$6:AU$57,1)</f>
        <v>0</v>
      </c>
      <c r="AV38" s="97">
        <f>SUMIFS('Points - Player Total'!$AB$8:$AB$59,'Points - Player Total'!$A$8:$A$59,'Points - Teams W2'!$A38,'Teams - Window 2'!AV$6:AV$57,1)</f>
        <v>0</v>
      </c>
      <c r="AW38" s="97">
        <f>SUMIFS('Points - Player Total'!$AB$8:$AB$59,'Points - Player Total'!$A$8:$A$59,'Points - Teams W2'!$A38,'Teams - Window 2'!AW$6:AW$57,1)</f>
        <v>0</v>
      </c>
      <c r="AX38" s="97">
        <f>SUMIFS('Points - Player Total'!$AB$8:$AB$59,'Points - Player Total'!$A$8:$A$59,'Points - Teams W2'!$A38,'Teams - Window 2'!AX$6:AX$57,1)</f>
        <v>0</v>
      </c>
      <c r="AY38" s="97">
        <f>SUMIFS('Points - Player Total'!$AB$8:$AB$59,'Points - Player Total'!$A$8:$A$59,'Points - Teams W2'!$A38,'Teams - Window 2'!AY$6:AY$57,1)</f>
        <v>0</v>
      </c>
      <c r="AZ38" s="97">
        <f>SUMIFS('Points - Player Total'!$AB$8:$AB$59,'Points - Player Total'!$A$8:$A$59,'Points - Teams W2'!$A38,'Teams - Window 2'!AZ$6:AZ$57,1)</f>
        <v>0</v>
      </c>
      <c r="BA38" s="97">
        <f>SUMIFS('Points - Player Total'!$AB$8:$AB$59,'Points - Player Total'!$A$8:$A$59,'Points - Teams W2'!$A38,'Teams - Window 2'!BA$6:BA$57,1)</f>
        <v>0</v>
      </c>
      <c r="BB38" s="97">
        <f>SUMIFS('Points - Player Total'!$AB$8:$AB$59,'Points - Player Total'!$A$8:$A$59,'Points - Teams W2'!$A38,'Teams - Window 2'!BB$6:BB$57,1)</f>
        <v>0</v>
      </c>
      <c r="BC38" s="97">
        <f>SUMIFS('Points - Player Total'!$AB$8:$AB$59,'Points - Player Total'!$A$8:$A$59,'Points - Teams W2'!$A38,'Teams - Window 2'!BC$6:BC$57,1)</f>
        <v>0</v>
      </c>
      <c r="BD38" s="97">
        <f>SUMIFS('Points - Player Total'!$AB$8:$AB$59,'Points - Player Total'!$A$8:$A$59,'Points - Teams W2'!$A38,'Teams - Window 2'!BD$6:BD$57,1)</f>
        <v>0</v>
      </c>
      <c r="BE38" s="97">
        <f>SUMIFS('Points - Player Total'!$AB$8:$AB$59,'Points - Player Total'!$A$8:$A$59,'Points - Teams W2'!$A38,'Teams - Window 2'!BE$6:BE$57,1)</f>
        <v>0</v>
      </c>
      <c r="BF38" s="97"/>
    </row>
    <row r="39" spans="1:58" x14ac:dyDescent="0.25">
      <c r="A39" t="s">
        <v>32</v>
      </c>
      <c r="B39" s="16" t="s">
        <v>79</v>
      </c>
      <c r="C39" t="s">
        <v>105</v>
      </c>
      <c r="D39" s="15">
        <v>5</v>
      </c>
      <c r="E39" s="97">
        <f>SUMIFS('Points - Player Total'!$AB$8:$AB$59,'Points - Player Total'!$A$8:$A$59,'Points - Teams W2'!$A39,'Teams - Window 2'!E$6:E$57,1)</f>
        <v>0</v>
      </c>
      <c r="F39" s="97">
        <f>SUMIFS('Points - Player Total'!$AB$8:$AB$59,'Points - Player Total'!$A$8:$A$59,'Points - Teams W2'!$A39,'Teams - Window 2'!F$6:F$57,1)</f>
        <v>0</v>
      </c>
      <c r="G39" s="97">
        <f>SUMIFS('Points - Player Total'!$AB$8:$AB$59,'Points - Player Total'!$A$8:$A$59,'Points - Teams W2'!$A39,'Teams - Window 2'!G$6:G$57,1)</f>
        <v>116</v>
      </c>
      <c r="H39" s="97">
        <f>SUMIFS('Points - Player Total'!$AB$8:$AB$59,'Points - Player Total'!$A$8:$A$59,'Points - Teams W2'!$A39,'Teams - Window 2'!H$6:H$57,1)</f>
        <v>116</v>
      </c>
      <c r="I39" s="97">
        <f>SUMIFS('Points - Player Total'!$AB$8:$AB$59,'Points - Player Total'!$A$8:$A$59,'Points - Teams W2'!$A39,'Teams - Window 2'!I$6:I$57,1)</f>
        <v>0</v>
      </c>
      <c r="J39" s="97">
        <f>SUMIFS('Points - Player Total'!$AB$8:$AB$59,'Points - Player Total'!$A$8:$A$59,'Points - Teams W2'!$A39,'Teams - Window 2'!J$6:J$57,1)</f>
        <v>116</v>
      </c>
      <c r="K39" s="97">
        <f>SUMIFS('Points - Player Total'!$AB$8:$AB$59,'Points - Player Total'!$A$8:$A$59,'Points - Teams W2'!$A39,'Teams - Window 2'!K$6:K$57,1)</f>
        <v>0</v>
      </c>
      <c r="L39" s="97">
        <f>SUMIFS('Points - Player Total'!$AB$8:$AB$59,'Points - Player Total'!$A$8:$A$59,'Points - Teams W2'!$A39,'Teams - Window 2'!L$6:L$57,1)</f>
        <v>0</v>
      </c>
      <c r="M39" s="97">
        <f>SUMIFS('Points - Player Total'!$AB$8:$AB$59,'Points - Player Total'!$A$8:$A$59,'Points - Teams W2'!$A39,'Teams - Window 2'!M$6:M$57,1)</f>
        <v>0</v>
      </c>
      <c r="N39" s="97">
        <f>SUMIFS('Points - Player Total'!$AB$8:$AB$59,'Points - Player Total'!$A$8:$A$59,'Points - Teams W2'!$A39,'Teams - Window 2'!N$6:N$57,1)</f>
        <v>0</v>
      </c>
      <c r="O39" s="97">
        <f>SUMIFS('Points - Player Total'!$AB$8:$AB$59,'Points - Player Total'!$A$8:$A$59,'Points - Teams W2'!$A39,'Teams - Window 2'!O$6:O$57,1)</f>
        <v>116</v>
      </c>
      <c r="P39" s="97">
        <f>SUMIFS('Points - Player Total'!$AB$8:$AB$59,'Points - Player Total'!$A$8:$A$59,'Points - Teams W2'!$A39,'Teams - Window 2'!P$6:P$57,1)</f>
        <v>0</v>
      </c>
      <c r="Q39" s="97">
        <f>SUMIFS('Points - Player Total'!$AB$8:$AB$59,'Points - Player Total'!$A$8:$A$59,'Points - Teams W2'!$A39,'Teams - Window 2'!Q$6:Q$57,1)</f>
        <v>0</v>
      </c>
      <c r="R39" s="97">
        <f>SUMIFS('Points - Player Total'!$AB$8:$AB$59,'Points - Player Total'!$A$8:$A$59,'Points - Teams W2'!$A39,'Teams - Window 2'!R$6:R$57,1)</f>
        <v>0</v>
      </c>
      <c r="S39" s="97">
        <f>SUMIFS('Points - Player Total'!$AB$8:$AB$59,'Points - Player Total'!$A$8:$A$59,'Points - Teams W2'!$A39,'Teams - Window 2'!S$6:S$57,1)</f>
        <v>0</v>
      </c>
      <c r="T39" s="97">
        <f>SUMIFS('Points - Player Total'!$AB$8:$AB$59,'Points - Player Total'!$A$8:$A$59,'Points - Teams W2'!$A39,'Teams - Window 2'!T$6:T$57,1)</f>
        <v>0</v>
      </c>
      <c r="U39" s="97">
        <f>SUMIFS('Points - Player Total'!$AB$8:$AB$59,'Points - Player Total'!$A$8:$A$59,'Points - Teams W2'!$A39,'Teams - Window 2'!U$6:U$57,1)</f>
        <v>0</v>
      </c>
      <c r="V39" s="97">
        <f>SUMIFS('Points - Player Total'!$AB$8:$AB$59,'Points - Player Total'!$A$8:$A$59,'Points - Teams W2'!$A39,'Teams - Window 2'!V$6:V$57,1)</f>
        <v>0</v>
      </c>
      <c r="W39" s="97">
        <f>SUMIFS('Points - Player Total'!$AB$8:$AB$59,'Points - Player Total'!$A$8:$A$59,'Points - Teams W2'!$A39,'Teams - Window 2'!W$6:W$57,1)</f>
        <v>0</v>
      </c>
      <c r="X39" s="97">
        <f>SUMIFS('Points - Player Total'!$AB$8:$AB$59,'Points - Player Total'!$A$8:$A$59,'Points - Teams W2'!$A39,'Teams - Window 2'!X$6:X$57,1)</f>
        <v>0</v>
      </c>
      <c r="Y39" s="97">
        <f>SUMIFS('Points - Player Total'!$AB$8:$AB$59,'Points - Player Total'!$A$8:$A$59,'Points - Teams W2'!$A39,'Teams - Window 2'!Y$6:Y$57,1)</f>
        <v>0</v>
      </c>
      <c r="Z39" s="97">
        <f>SUMIFS('Points - Player Total'!$AB$8:$AB$59,'Points - Player Total'!$A$8:$A$59,'Points - Teams W2'!$A39,'Teams - Window 2'!Z$6:Z$57,1)</f>
        <v>0</v>
      </c>
      <c r="AA39" s="97">
        <f>SUMIFS('Points - Player Total'!$AB$8:$AB$59,'Points - Player Total'!$A$8:$A$59,'Points - Teams W2'!$A39,'Teams - Window 2'!AA$6:AA$57,1)</f>
        <v>0</v>
      </c>
      <c r="AB39" s="97">
        <f>SUMIFS('Points - Player Total'!$AB$8:$AB$59,'Points - Player Total'!$A$8:$A$59,'Points - Teams W2'!$A39,'Teams - Window 2'!AB$6:AB$57,1)</f>
        <v>0</v>
      </c>
      <c r="AC39" s="97">
        <f>SUMIFS('Points - Player Total'!$AB$8:$AB$59,'Points - Player Total'!$A$8:$A$59,'Points - Teams W2'!$A39,'Teams - Window 2'!AC$6:AC$57,1)</f>
        <v>0</v>
      </c>
      <c r="AD39" s="97">
        <f>SUMIFS('Points - Player Total'!$AB$8:$AB$59,'Points - Player Total'!$A$8:$A$59,'Points - Teams W2'!$A39,'Teams - Window 2'!AD$6:AD$57,1)</f>
        <v>0</v>
      </c>
      <c r="AE39" s="97">
        <f>SUMIFS('Points - Player Total'!$AB$8:$AB$59,'Points - Player Total'!$A$8:$A$59,'Points - Teams W2'!$A39,'Teams - Window 2'!AE$6:AE$57,1)</f>
        <v>116</v>
      </c>
      <c r="AF39" s="97">
        <f>SUMIFS('Points - Player Total'!$AB$8:$AB$59,'Points - Player Total'!$A$8:$A$59,'Points - Teams W2'!$A39,'Teams - Window 2'!AF$6:AF$57,1)</f>
        <v>0</v>
      </c>
      <c r="AG39" s="97">
        <f>SUMIFS('Points - Player Total'!$AB$8:$AB$59,'Points - Player Total'!$A$8:$A$59,'Points - Teams W2'!$A39,'Teams - Window 2'!AG$6:AG$57,1)</f>
        <v>116</v>
      </c>
      <c r="AH39" s="97">
        <f>SUMIFS('Points - Player Total'!$AB$8:$AB$59,'Points - Player Total'!$A$8:$A$59,'Points - Teams W2'!$A39,'Teams - Window 2'!AH$6:AH$57,1)</f>
        <v>116</v>
      </c>
      <c r="AI39" s="97">
        <f>SUMIFS('Points - Player Total'!$AB$8:$AB$59,'Points - Player Total'!$A$8:$A$59,'Points - Teams W2'!$A39,'Teams - Window 2'!AI$6:AI$57,1)</f>
        <v>0</v>
      </c>
      <c r="AJ39" s="97">
        <f>SUMIFS('Points - Player Total'!$AB$8:$AB$59,'Points - Player Total'!$A$8:$A$59,'Points - Teams W2'!$A39,'Teams - Window 2'!AJ$6:AJ$57,1)</f>
        <v>0</v>
      </c>
      <c r="AK39" s="97">
        <f>SUMIFS('Points - Player Total'!$AB$8:$AB$59,'Points - Player Total'!$A$8:$A$59,'Points - Teams W2'!$A39,'Teams - Window 2'!AK$6:AK$57,1)</f>
        <v>0</v>
      </c>
      <c r="AL39" s="97">
        <f>SUMIFS('Points - Player Total'!$AB$8:$AB$59,'Points - Player Total'!$A$8:$A$59,'Points - Teams W2'!$A39,'Teams - Window 2'!AL$6:AL$57,1)</f>
        <v>116</v>
      </c>
      <c r="AM39" s="97">
        <f>SUMIFS('Points - Player Total'!$AB$8:$AB$59,'Points - Player Total'!$A$8:$A$59,'Points - Teams W2'!$A39,'Teams - Window 2'!AM$6:AM$57,1)</f>
        <v>116</v>
      </c>
      <c r="AN39" s="97">
        <f>SUMIFS('Points - Player Total'!$AB$8:$AB$59,'Points - Player Total'!$A$8:$A$59,'Points - Teams W2'!$A39,'Teams - Window 2'!AN$6:AN$57,1)</f>
        <v>0</v>
      </c>
      <c r="AO39" s="97">
        <f>SUMIFS('Points - Player Total'!$AB$8:$AB$59,'Points - Player Total'!$A$8:$A$59,'Points - Teams W2'!$A39,'Teams - Window 2'!AO$6:AO$57,1)</f>
        <v>116</v>
      </c>
      <c r="AP39" s="97">
        <f>SUMIFS('Points - Player Total'!$AB$8:$AB$59,'Points - Player Total'!$A$8:$A$59,'Points - Teams W2'!$A39,'Teams - Window 2'!AP$6:AP$57,1)</f>
        <v>0</v>
      </c>
      <c r="AQ39" s="97">
        <f>SUMIFS('Points - Player Total'!$AB$8:$AB$59,'Points - Player Total'!$A$8:$A$59,'Points - Teams W2'!$A39,'Teams - Window 2'!AQ$6:AQ$57,1)</f>
        <v>0</v>
      </c>
      <c r="AR39" s="97">
        <f>SUMIFS('Points - Player Total'!$AB$8:$AB$59,'Points - Player Total'!$A$8:$A$59,'Points - Teams W2'!$A39,'Teams - Window 2'!AR$6:AR$57,1)</f>
        <v>116</v>
      </c>
      <c r="AS39" s="97">
        <f>SUMIFS('Points - Player Total'!$AB$8:$AB$59,'Points - Player Total'!$A$8:$A$59,'Points - Teams W2'!$A39,'Teams - Window 2'!AS$6:AS$57,1)</f>
        <v>0</v>
      </c>
      <c r="AT39" s="97">
        <f>SUMIFS('Points - Player Total'!$AB$8:$AB$59,'Points - Player Total'!$A$8:$A$59,'Points - Teams W2'!$A39,'Teams - Window 2'!AT$6:AT$57,1)</f>
        <v>0</v>
      </c>
      <c r="AU39" s="97">
        <f>SUMIFS('Points - Player Total'!$AB$8:$AB$59,'Points - Player Total'!$A$8:$A$59,'Points - Teams W2'!$A39,'Teams - Window 2'!AU$6:AU$57,1)</f>
        <v>116</v>
      </c>
      <c r="AV39" s="97">
        <f>SUMIFS('Points - Player Total'!$AB$8:$AB$59,'Points - Player Total'!$A$8:$A$59,'Points - Teams W2'!$A39,'Teams - Window 2'!AV$6:AV$57,1)</f>
        <v>0</v>
      </c>
      <c r="AW39" s="97">
        <f>SUMIFS('Points - Player Total'!$AB$8:$AB$59,'Points - Player Total'!$A$8:$A$59,'Points - Teams W2'!$A39,'Teams - Window 2'!AW$6:AW$57,1)</f>
        <v>0</v>
      </c>
      <c r="AX39" s="97">
        <f>SUMIFS('Points - Player Total'!$AB$8:$AB$59,'Points - Player Total'!$A$8:$A$59,'Points - Teams W2'!$A39,'Teams - Window 2'!AX$6:AX$57,1)</f>
        <v>0</v>
      </c>
      <c r="AY39" s="97">
        <f>SUMIFS('Points - Player Total'!$AB$8:$AB$59,'Points - Player Total'!$A$8:$A$59,'Points - Teams W2'!$A39,'Teams - Window 2'!AY$6:AY$57,1)</f>
        <v>116</v>
      </c>
      <c r="AZ39" s="97">
        <f>SUMIFS('Points - Player Total'!$AB$8:$AB$59,'Points - Player Total'!$A$8:$A$59,'Points - Teams W2'!$A39,'Teams - Window 2'!AZ$6:AZ$57,1)</f>
        <v>0</v>
      </c>
      <c r="BA39" s="97">
        <f>SUMIFS('Points - Player Total'!$AB$8:$AB$59,'Points - Player Total'!$A$8:$A$59,'Points - Teams W2'!$A39,'Teams - Window 2'!BA$6:BA$57,1)</f>
        <v>0</v>
      </c>
      <c r="BB39" s="97">
        <f>SUMIFS('Points - Player Total'!$AB$8:$AB$59,'Points - Player Total'!$A$8:$A$59,'Points - Teams W2'!$A39,'Teams - Window 2'!BB$6:BB$57,1)</f>
        <v>0</v>
      </c>
      <c r="BC39" s="97">
        <f>SUMIFS('Points - Player Total'!$AB$8:$AB$59,'Points - Player Total'!$A$8:$A$59,'Points - Teams W2'!$A39,'Teams - Window 2'!BC$6:BC$57,1)</f>
        <v>0</v>
      </c>
      <c r="BD39" s="97">
        <f>SUMIFS('Points - Player Total'!$AB$8:$AB$59,'Points - Player Total'!$A$8:$A$59,'Points - Teams W2'!$A39,'Teams - Window 2'!BD$6:BD$57,1)</f>
        <v>116</v>
      </c>
      <c r="BE39" s="97">
        <f>SUMIFS('Points - Player Total'!$AB$8:$AB$59,'Points - Player Total'!$A$8:$A$59,'Points - Teams W2'!$A39,'Teams - Window 2'!BE$6:BE$57,1)</f>
        <v>116</v>
      </c>
      <c r="BF39" s="97"/>
    </row>
    <row r="40" spans="1:58" x14ac:dyDescent="0.25">
      <c r="A40" t="s">
        <v>9</v>
      </c>
      <c r="B40" s="16" t="s">
        <v>79</v>
      </c>
      <c r="C40" t="s">
        <v>105</v>
      </c>
      <c r="D40" s="15">
        <v>5</v>
      </c>
      <c r="E40" s="97">
        <f>SUMIFS('Points - Player Total'!$AB$8:$AB$59,'Points - Player Total'!$A$8:$A$59,'Points - Teams W2'!$A40,'Teams - Window 2'!E$6:E$57,1)</f>
        <v>276</v>
      </c>
      <c r="F40" s="97">
        <f>SUMIFS('Points - Player Total'!$AB$8:$AB$59,'Points - Player Total'!$A$8:$A$59,'Points - Teams W2'!$A40,'Teams - Window 2'!F$6:F$57,1)</f>
        <v>0</v>
      </c>
      <c r="G40" s="97">
        <f>SUMIFS('Points - Player Total'!$AB$8:$AB$59,'Points - Player Total'!$A$8:$A$59,'Points - Teams W2'!$A40,'Teams - Window 2'!G$6:G$57,1)</f>
        <v>276</v>
      </c>
      <c r="H40" s="97">
        <f>SUMIFS('Points - Player Total'!$AB$8:$AB$59,'Points - Player Total'!$A$8:$A$59,'Points - Teams W2'!$A40,'Teams - Window 2'!H$6:H$57,1)</f>
        <v>0</v>
      </c>
      <c r="I40" s="97">
        <f>SUMIFS('Points - Player Total'!$AB$8:$AB$59,'Points - Player Total'!$A$8:$A$59,'Points - Teams W2'!$A40,'Teams - Window 2'!I$6:I$57,1)</f>
        <v>276</v>
      </c>
      <c r="J40" s="97">
        <f>SUMIFS('Points - Player Total'!$AB$8:$AB$59,'Points - Player Total'!$A$8:$A$59,'Points - Teams W2'!$A40,'Teams - Window 2'!J$6:J$57,1)</f>
        <v>0</v>
      </c>
      <c r="K40" s="97">
        <f>SUMIFS('Points - Player Total'!$AB$8:$AB$59,'Points - Player Total'!$A$8:$A$59,'Points - Teams W2'!$A40,'Teams - Window 2'!K$6:K$57,1)</f>
        <v>0</v>
      </c>
      <c r="L40" s="97">
        <f>SUMIFS('Points - Player Total'!$AB$8:$AB$59,'Points - Player Total'!$A$8:$A$59,'Points - Teams W2'!$A40,'Teams - Window 2'!L$6:L$57,1)</f>
        <v>0</v>
      </c>
      <c r="M40" s="97">
        <f>SUMIFS('Points - Player Total'!$AB$8:$AB$59,'Points - Player Total'!$A$8:$A$59,'Points - Teams W2'!$A40,'Teams - Window 2'!M$6:M$57,1)</f>
        <v>0</v>
      </c>
      <c r="N40" s="97">
        <f>SUMIFS('Points - Player Total'!$AB$8:$AB$59,'Points - Player Total'!$A$8:$A$59,'Points - Teams W2'!$A40,'Teams - Window 2'!N$6:N$57,1)</f>
        <v>0</v>
      </c>
      <c r="O40" s="97">
        <f>SUMIFS('Points - Player Total'!$AB$8:$AB$59,'Points - Player Total'!$A$8:$A$59,'Points - Teams W2'!$A40,'Teams - Window 2'!O$6:O$57,1)</f>
        <v>276</v>
      </c>
      <c r="P40" s="97">
        <f>SUMIFS('Points - Player Total'!$AB$8:$AB$59,'Points - Player Total'!$A$8:$A$59,'Points - Teams W2'!$A40,'Teams - Window 2'!P$6:P$57,1)</f>
        <v>276</v>
      </c>
      <c r="Q40" s="97">
        <f>SUMIFS('Points - Player Total'!$AB$8:$AB$59,'Points - Player Total'!$A$8:$A$59,'Points - Teams W2'!$A40,'Teams - Window 2'!Q$6:Q$57,1)</f>
        <v>276</v>
      </c>
      <c r="R40" s="97">
        <f>SUMIFS('Points - Player Total'!$AB$8:$AB$59,'Points - Player Total'!$A$8:$A$59,'Points - Teams W2'!$A40,'Teams - Window 2'!R$6:R$57,1)</f>
        <v>276</v>
      </c>
      <c r="S40" s="97">
        <f>SUMIFS('Points - Player Total'!$AB$8:$AB$59,'Points - Player Total'!$A$8:$A$59,'Points - Teams W2'!$A40,'Teams - Window 2'!S$6:S$57,1)</f>
        <v>0</v>
      </c>
      <c r="T40" s="97">
        <f>SUMIFS('Points - Player Total'!$AB$8:$AB$59,'Points - Player Total'!$A$8:$A$59,'Points - Teams W2'!$A40,'Teams - Window 2'!T$6:T$57,1)</f>
        <v>0</v>
      </c>
      <c r="U40" s="97">
        <f>SUMIFS('Points - Player Total'!$AB$8:$AB$59,'Points - Player Total'!$A$8:$A$59,'Points - Teams W2'!$A40,'Teams - Window 2'!U$6:U$57,1)</f>
        <v>0</v>
      </c>
      <c r="V40" s="97">
        <f>SUMIFS('Points - Player Total'!$AB$8:$AB$59,'Points - Player Total'!$A$8:$A$59,'Points - Teams W2'!$A40,'Teams - Window 2'!V$6:V$57,1)</f>
        <v>0</v>
      </c>
      <c r="W40" s="97">
        <f>SUMIFS('Points - Player Total'!$AB$8:$AB$59,'Points - Player Total'!$A$8:$A$59,'Points - Teams W2'!$A40,'Teams - Window 2'!W$6:W$57,1)</f>
        <v>0</v>
      </c>
      <c r="X40" s="97">
        <f>SUMIFS('Points - Player Total'!$AB$8:$AB$59,'Points - Player Total'!$A$8:$A$59,'Points - Teams W2'!$A40,'Teams - Window 2'!X$6:X$57,1)</f>
        <v>276</v>
      </c>
      <c r="Y40" s="97">
        <f>SUMIFS('Points - Player Total'!$AB$8:$AB$59,'Points - Player Total'!$A$8:$A$59,'Points - Teams W2'!$A40,'Teams - Window 2'!Y$6:Y$57,1)</f>
        <v>276</v>
      </c>
      <c r="Z40" s="97">
        <f>SUMIFS('Points - Player Total'!$AB$8:$AB$59,'Points - Player Total'!$A$8:$A$59,'Points - Teams W2'!$A40,'Teams - Window 2'!Z$6:Z$57,1)</f>
        <v>276</v>
      </c>
      <c r="AA40" s="97">
        <f>SUMIFS('Points - Player Total'!$AB$8:$AB$59,'Points - Player Total'!$A$8:$A$59,'Points - Teams W2'!$A40,'Teams - Window 2'!AA$6:AA$57,1)</f>
        <v>0</v>
      </c>
      <c r="AB40" s="97">
        <f>SUMIFS('Points - Player Total'!$AB$8:$AB$59,'Points - Player Total'!$A$8:$A$59,'Points - Teams W2'!$A40,'Teams - Window 2'!AB$6:AB$57,1)</f>
        <v>276</v>
      </c>
      <c r="AC40" s="97">
        <f>SUMIFS('Points - Player Total'!$AB$8:$AB$59,'Points - Player Total'!$A$8:$A$59,'Points - Teams W2'!$A40,'Teams - Window 2'!AC$6:AC$57,1)</f>
        <v>276</v>
      </c>
      <c r="AD40" s="97">
        <f>SUMIFS('Points - Player Total'!$AB$8:$AB$59,'Points - Player Total'!$A$8:$A$59,'Points - Teams W2'!$A40,'Teams - Window 2'!AD$6:AD$57,1)</f>
        <v>276</v>
      </c>
      <c r="AE40" s="97">
        <f>SUMIFS('Points - Player Total'!$AB$8:$AB$59,'Points - Player Total'!$A$8:$A$59,'Points - Teams W2'!$A40,'Teams - Window 2'!AE$6:AE$57,1)</f>
        <v>0</v>
      </c>
      <c r="AF40" s="97">
        <f>SUMIFS('Points - Player Total'!$AB$8:$AB$59,'Points - Player Total'!$A$8:$A$59,'Points - Teams W2'!$A40,'Teams - Window 2'!AF$6:AF$57,1)</f>
        <v>0</v>
      </c>
      <c r="AG40" s="97">
        <f>SUMIFS('Points - Player Total'!$AB$8:$AB$59,'Points - Player Total'!$A$8:$A$59,'Points - Teams W2'!$A40,'Teams - Window 2'!AG$6:AG$57,1)</f>
        <v>0</v>
      </c>
      <c r="AH40" s="97">
        <f>SUMIFS('Points - Player Total'!$AB$8:$AB$59,'Points - Player Total'!$A$8:$A$59,'Points - Teams W2'!$A40,'Teams - Window 2'!AH$6:AH$57,1)</f>
        <v>276</v>
      </c>
      <c r="AI40" s="97">
        <f>SUMIFS('Points - Player Total'!$AB$8:$AB$59,'Points - Player Total'!$A$8:$A$59,'Points - Teams W2'!$A40,'Teams - Window 2'!AI$6:AI$57,1)</f>
        <v>276</v>
      </c>
      <c r="AJ40" s="97">
        <f>SUMIFS('Points - Player Total'!$AB$8:$AB$59,'Points - Player Total'!$A$8:$A$59,'Points - Teams W2'!$A40,'Teams - Window 2'!AJ$6:AJ$57,1)</f>
        <v>276</v>
      </c>
      <c r="AK40" s="97">
        <f>SUMIFS('Points - Player Total'!$AB$8:$AB$59,'Points - Player Total'!$A$8:$A$59,'Points - Teams W2'!$A40,'Teams - Window 2'!AK$6:AK$57,1)</f>
        <v>0</v>
      </c>
      <c r="AL40" s="97">
        <f>SUMIFS('Points - Player Total'!$AB$8:$AB$59,'Points - Player Total'!$A$8:$A$59,'Points - Teams W2'!$A40,'Teams - Window 2'!AL$6:AL$57,1)</f>
        <v>0</v>
      </c>
      <c r="AM40" s="97">
        <f>SUMIFS('Points - Player Total'!$AB$8:$AB$59,'Points - Player Total'!$A$8:$A$59,'Points - Teams W2'!$A40,'Teams - Window 2'!AM$6:AM$57,1)</f>
        <v>0</v>
      </c>
      <c r="AN40" s="97">
        <f>SUMIFS('Points - Player Total'!$AB$8:$AB$59,'Points - Player Total'!$A$8:$A$59,'Points - Teams W2'!$A40,'Teams - Window 2'!AN$6:AN$57,1)</f>
        <v>0</v>
      </c>
      <c r="AO40" s="97">
        <f>SUMIFS('Points - Player Total'!$AB$8:$AB$59,'Points - Player Total'!$A$8:$A$59,'Points - Teams W2'!$A40,'Teams - Window 2'!AO$6:AO$57,1)</f>
        <v>0</v>
      </c>
      <c r="AP40" s="97">
        <f>SUMIFS('Points - Player Total'!$AB$8:$AB$59,'Points - Player Total'!$A$8:$A$59,'Points - Teams W2'!$A40,'Teams - Window 2'!AP$6:AP$57,1)</f>
        <v>0</v>
      </c>
      <c r="AQ40" s="97">
        <f>SUMIFS('Points - Player Total'!$AB$8:$AB$59,'Points - Player Total'!$A$8:$A$59,'Points - Teams W2'!$A40,'Teams - Window 2'!AQ$6:AQ$57,1)</f>
        <v>0</v>
      </c>
      <c r="AR40" s="97">
        <f>SUMIFS('Points - Player Total'!$AB$8:$AB$59,'Points - Player Total'!$A$8:$A$59,'Points - Teams W2'!$A40,'Teams - Window 2'!AR$6:AR$57,1)</f>
        <v>0</v>
      </c>
      <c r="AS40" s="97">
        <f>SUMIFS('Points - Player Total'!$AB$8:$AB$59,'Points - Player Total'!$A$8:$A$59,'Points - Teams W2'!$A40,'Teams - Window 2'!AS$6:AS$57,1)</f>
        <v>276</v>
      </c>
      <c r="AT40" s="97">
        <f>SUMIFS('Points - Player Total'!$AB$8:$AB$59,'Points - Player Total'!$A$8:$A$59,'Points - Teams W2'!$A40,'Teams - Window 2'!AT$6:AT$57,1)</f>
        <v>276</v>
      </c>
      <c r="AU40" s="97">
        <f>SUMIFS('Points - Player Total'!$AB$8:$AB$59,'Points - Player Total'!$A$8:$A$59,'Points - Teams W2'!$A40,'Teams - Window 2'!AU$6:AU$57,1)</f>
        <v>276</v>
      </c>
      <c r="AV40" s="97">
        <f>SUMIFS('Points - Player Total'!$AB$8:$AB$59,'Points - Player Total'!$A$8:$A$59,'Points - Teams W2'!$A40,'Teams - Window 2'!AV$6:AV$57,1)</f>
        <v>0</v>
      </c>
      <c r="AW40" s="97">
        <f>SUMIFS('Points - Player Total'!$AB$8:$AB$59,'Points - Player Total'!$A$8:$A$59,'Points - Teams W2'!$A40,'Teams - Window 2'!AW$6:AW$57,1)</f>
        <v>0</v>
      </c>
      <c r="AX40" s="97">
        <f>SUMIFS('Points - Player Total'!$AB$8:$AB$59,'Points - Player Total'!$A$8:$A$59,'Points - Teams W2'!$A40,'Teams - Window 2'!AX$6:AX$57,1)</f>
        <v>0</v>
      </c>
      <c r="AY40" s="97">
        <f>SUMIFS('Points - Player Total'!$AB$8:$AB$59,'Points - Player Total'!$A$8:$A$59,'Points - Teams W2'!$A40,'Teams - Window 2'!AY$6:AY$57,1)</f>
        <v>0</v>
      </c>
      <c r="AZ40" s="97">
        <f>SUMIFS('Points - Player Total'!$AB$8:$AB$59,'Points - Player Total'!$A$8:$A$59,'Points - Teams W2'!$A40,'Teams - Window 2'!AZ$6:AZ$57,1)</f>
        <v>0</v>
      </c>
      <c r="BA40" s="97">
        <f>SUMIFS('Points - Player Total'!$AB$8:$AB$59,'Points - Player Total'!$A$8:$A$59,'Points - Teams W2'!$A40,'Teams - Window 2'!BA$6:BA$57,1)</f>
        <v>0</v>
      </c>
      <c r="BB40" s="97">
        <f>SUMIFS('Points - Player Total'!$AB$8:$AB$59,'Points - Player Total'!$A$8:$A$59,'Points - Teams W2'!$A40,'Teams - Window 2'!BB$6:BB$57,1)</f>
        <v>276</v>
      </c>
      <c r="BC40" s="97">
        <f>SUMIFS('Points - Player Total'!$AB$8:$AB$59,'Points - Player Total'!$A$8:$A$59,'Points - Teams W2'!$A40,'Teams - Window 2'!BC$6:BC$57,1)</f>
        <v>276</v>
      </c>
      <c r="BD40" s="97">
        <f>SUMIFS('Points - Player Total'!$AB$8:$AB$59,'Points - Player Total'!$A$8:$A$59,'Points - Teams W2'!$A40,'Teams - Window 2'!BD$6:BD$57,1)</f>
        <v>276</v>
      </c>
      <c r="BE40" s="97">
        <f>SUMIFS('Points - Player Total'!$AB$8:$AB$59,'Points - Player Total'!$A$8:$A$59,'Points - Teams W2'!$A40,'Teams - Window 2'!BE$6:BE$57,1)</f>
        <v>0</v>
      </c>
      <c r="BF40" s="97"/>
    </row>
    <row r="41" spans="1:58" x14ac:dyDescent="0.25">
      <c r="A41" t="s">
        <v>14</v>
      </c>
      <c r="B41" s="16" t="s">
        <v>80</v>
      </c>
      <c r="C41" t="s">
        <v>105</v>
      </c>
      <c r="D41" s="15">
        <v>4.5</v>
      </c>
      <c r="E41" s="97">
        <f>SUMIFS('Points - Player Total'!$AB$8:$AB$59,'Points - Player Total'!$A$8:$A$59,'Points - Teams W2'!$A41,'Teams - Window 2'!E$6:E$57,1)</f>
        <v>0</v>
      </c>
      <c r="F41" s="97">
        <f>SUMIFS('Points - Player Total'!$AB$8:$AB$59,'Points - Player Total'!$A$8:$A$59,'Points - Teams W2'!$A41,'Teams - Window 2'!F$6:F$57,1)</f>
        <v>0</v>
      </c>
      <c r="G41" s="97">
        <f>SUMIFS('Points - Player Total'!$AB$8:$AB$59,'Points - Player Total'!$A$8:$A$59,'Points - Teams W2'!$A41,'Teams - Window 2'!G$6:G$57,1)</f>
        <v>0</v>
      </c>
      <c r="H41" s="97">
        <f>SUMIFS('Points - Player Total'!$AB$8:$AB$59,'Points - Player Total'!$A$8:$A$59,'Points - Teams W2'!$A41,'Teams - Window 2'!H$6:H$57,1)</f>
        <v>14</v>
      </c>
      <c r="I41" s="97">
        <f>SUMIFS('Points - Player Total'!$AB$8:$AB$59,'Points - Player Total'!$A$8:$A$59,'Points - Teams W2'!$A41,'Teams - Window 2'!I$6:I$57,1)</f>
        <v>0</v>
      </c>
      <c r="J41" s="97">
        <f>SUMIFS('Points - Player Total'!$AB$8:$AB$59,'Points - Player Total'!$A$8:$A$59,'Points - Teams W2'!$A41,'Teams - Window 2'!J$6:J$57,1)</f>
        <v>0</v>
      </c>
      <c r="K41" s="97">
        <f>SUMIFS('Points - Player Total'!$AB$8:$AB$59,'Points - Player Total'!$A$8:$A$59,'Points - Teams W2'!$A41,'Teams - Window 2'!K$6:K$57,1)</f>
        <v>0</v>
      </c>
      <c r="L41" s="97">
        <f>SUMIFS('Points - Player Total'!$AB$8:$AB$59,'Points - Player Total'!$A$8:$A$59,'Points - Teams W2'!$A41,'Teams - Window 2'!L$6:L$57,1)</f>
        <v>0</v>
      </c>
      <c r="M41" s="97">
        <f>SUMIFS('Points - Player Total'!$AB$8:$AB$59,'Points - Player Total'!$A$8:$A$59,'Points - Teams W2'!$A41,'Teams - Window 2'!M$6:M$57,1)</f>
        <v>0</v>
      </c>
      <c r="N41" s="97">
        <f>SUMIFS('Points - Player Total'!$AB$8:$AB$59,'Points - Player Total'!$A$8:$A$59,'Points - Teams W2'!$A41,'Teams - Window 2'!N$6:N$57,1)</f>
        <v>0</v>
      </c>
      <c r="O41" s="97">
        <f>SUMIFS('Points - Player Total'!$AB$8:$AB$59,'Points - Player Total'!$A$8:$A$59,'Points - Teams W2'!$A41,'Teams - Window 2'!O$6:O$57,1)</f>
        <v>0</v>
      </c>
      <c r="P41" s="97">
        <f>SUMIFS('Points - Player Total'!$AB$8:$AB$59,'Points - Player Total'!$A$8:$A$59,'Points - Teams W2'!$A41,'Teams - Window 2'!P$6:P$57,1)</f>
        <v>0</v>
      </c>
      <c r="Q41" s="97">
        <f>SUMIFS('Points - Player Total'!$AB$8:$AB$59,'Points - Player Total'!$A$8:$A$59,'Points - Teams W2'!$A41,'Teams - Window 2'!Q$6:Q$57,1)</f>
        <v>0</v>
      </c>
      <c r="R41" s="97">
        <f>SUMIFS('Points - Player Total'!$AB$8:$AB$59,'Points - Player Total'!$A$8:$A$59,'Points - Teams W2'!$A41,'Teams - Window 2'!R$6:R$57,1)</f>
        <v>0</v>
      </c>
      <c r="S41" s="97">
        <f>SUMIFS('Points - Player Total'!$AB$8:$AB$59,'Points - Player Total'!$A$8:$A$59,'Points - Teams W2'!$A41,'Teams - Window 2'!S$6:S$57,1)</f>
        <v>0</v>
      </c>
      <c r="T41" s="97">
        <f>SUMIFS('Points - Player Total'!$AB$8:$AB$59,'Points - Player Total'!$A$8:$A$59,'Points - Teams W2'!$A41,'Teams - Window 2'!T$6:T$57,1)</f>
        <v>0</v>
      </c>
      <c r="U41" s="97">
        <f>SUMIFS('Points - Player Total'!$AB$8:$AB$59,'Points - Player Total'!$A$8:$A$59,'Points - Teams W2'!$A41,'Teams - Window 2'!U$6:U$57,1)</f>
        <v>0</v>
      </c>
      <c r="V41" s="97">
        <f>SUMIFS('Points - Player Total'!$AB$8:$AB$59,'Points - Player Total'!$A$8:$A$59,'Points - Teams W2'!$A41,'Teams - Window 2'!V$6:V$57,1)</f>
        <v>0</v>
      </c>
      <c r="W41" s="97">
        <f>SUMIFS('Points - Player Total'!$AB$8:$AB$59,'Points - Player Total'!$A$8:$A$59,'Points - Teams W2'!$A41,'Teams - Window 2'!W$6:W$57,1)</f>
        <v>0</v>
      </c>
      <c r="X41" s="97">
        <f>SUMIFS('Points - Player Total'!$AB$8:$AB$59,'Points - Player Total'!$A$8:$A$59,'Points - Teams W2'!$A41,'Teams - Window 2'!X$6:X$57,1)</f>
        <v>0</v>
      </c>
      <c r="Y41" s="97">
        <f>SUMIFS('Points - Player Total'!$AB$8:$AB$59,'Points - Player Total'!$A$8:$A$59,'Points - Teams W2'!$A41,'Teams - Window 2'!Y$6:Y$57,1)</f>
        <v>0</v>
      </c>
      <c r="Z41" s="97">
        <f>SUMIFS('Points - Player Total'!$AB$8:$AB$59,'Points - Player Total'!$A$8:$A$59,'Points - Teams W2'!$A41,'Teams - Window 2'!Z$6:Z$57,1)</f>
        <v>0</v>
      </c>
      <c r="AA41" s="97">
        <f>SUMIFS('Points - Player Total'!$AB$8:$AB$59,'Points - Player Total'!$A$8:$A$59,'Points - Teams W2'!$A41,'Teams - Window 2'!AA$6:AA$57,1)</f>
        <v>14</v>
      </c>
      <c r="AB41" s="97">
        <f>SUMIFS('Points - Player Total'!$AB$8:$AB$59,'Points - Player Total'!$A$8:$A$59,'Points - Teams W2'!$A41,'Teams - Window 2'!AB$6:AB$57,1)</f>
        <v>0</v>
      </c>
      <c r="AC41" s="97">
        <f>SUMIFS('Points - Player Total'!$AB$8:$AB$59,'Points - Player Total'!$A$8:$A$59,'Points - Teams W2'!$A41,'Teams - Window 2'!AC$6:AC$57,1)</f>
        <v>0</v>
      </c>
      <c r="AD41" s="97">
        <f>SUMIFS('Points - Player Total'!$AB$8:$AB$59,'Points - Player Total'!$A$8:$A$59,'Points - Teams W2'!$A41,'Teams - Window 2'!AD$6:AD$57,1)</f>
        <v>0</v>
      </c>
      <c r="AE41" s="97">
        <f>SUMIFS('Points - Player Total'!$AB$8:$AB$59,'Points - Player Total'!$A$8:$A$59,'Points - Teams W2'!$A41,'Teams - Window 2'!AE$6:AE$57,1)</f>
        <v>0</v>
      </c>
      <c r="AF41" s="97">
        <f>SUMIFS('Points - Player Total'!$AB$8:$AB$59,'Points - Player Total'!$A$8:$A$59,'Points - Teams W2'!$A41,'Teams - Window 2'!AF$6:AF$57,1)</f>
        <v>0</v>
      </c>
      <c r="AG41" s="97">
        <f>SUMIFS('Points - Player Total'!$AB$8:$AB$59,'Points - Player Total'!$A$8:$A$59,'Points - Teams W2'!$A41,'Teams - Window 2'!AG$6:AG$57,1)</f>
        <v>0</v>
      </c>
      <c r="AH41" s="97">
        <f>SUMIFS('Points - Player Total'!$AB$8:$AB$59,'Points - Player Total'!$A$8:$A$59,'Points - Teams W2'!$A41,'Teams - Window 2'!AH$6:AH$57,1)</f>
        <v>0</v>
      </c>
      <c r="AI41" s="97">
        <f>SUMIFS('Points - Player Total'!$AB$8:$AB$59,'Points - Player Total'!$A$8:$A$59,'Points - Teams W2'!$A41,'Teams - Window 2'!AI$6:AI$57,1)</f>
        <v>14</v>
      </c>
      <c r="AJ41" s="97">
        <f>SUMIFS('Points - Player Total'!$AB$8:$AB$59,'Points - Player Total'!$A$8:$A$59,'Points - Teams W2'!$A41,'Teams - Window 2'!AJ$6:AJ$57,1)</f>
        <v>0</v>
      </c>
      <c r="AK41" s="97">
        <f>SUMIFS('Points - Player Total'!$AB$8:$AB$59,'Points - Player Total'!$A$8:$A$59,'Points - Teams W2'!$A41,'Teams - Window 2'!AK$6:AK$57,1)</f>
        <v>0</v>
      </c>
      <c r="AL41" s="97">
        <f>SUMIFS('Points - Player Total'!$AB$8:$AB$59,'Points - Player Total'!$A$8:$A$59,'Points - Teams W2'!$A41,'Teams - Window 2'!AL$6:AL$57,1)</f>
        <v>0</v>
      </c>
      <c r="AM41" s="97">
        <f>SUMIFS('Points - Player Total'!$AB$8:$AB$59,'Points - Player Total'!$A$8:$A$59,'Points - Teams W2'!$A41,'Teams - Window 2'!AM$6:AM$57,1)</f>
        <v>0</v>
      </c>
      <c r="AN41" s="97">
        <f>SUMIFS('Points - Player Total'!$AB$8:$AB$59,'Points - Player Total'!$A$8:$A$59,'Points - Teams W2'!$A41,'Teams - Window 2'!AN$6:AN$57,1)</f>
        <v>14</v>
      </c>
      <c r="AO41" s="97">
        <f>SUMIFS('Points - Player Total'!$AB$8:$AB$59,'Points - Player Total'!$A$8:$A$59,'Points - Teams W2'!$A41,'Teams - Window 2'!AO$6:AO$57,1)</f>
        <v>0</v>
      </c>
      <c r="AP41" s="97">
        <f>SUMIFS('Points - Player Total'!$AB$8:$AB$59,'Points - Player Total'!$A$8:$A$59,'Points - Teams W2'!$A41,'Teams - Window 2'!AP$6:AP$57,1)</f>
        <v>0</v>
      </c>
      <c r="AQ41" s="97">
        <f>SUMIFS('Points - Player Total'!$AB$8:$AB$59,'Points - Player Total'!$A$8:$A$59,'Points - Teams W2'!$A41,'Teams - Window 2'!AQ$6:AQ$57,1)</f>
        <v>0</v>
      </c>
      <c r="AR41" s="97">
        <f>SUMIFS('Points - Player Total'!$AB$8:$AB$59,'Points - Player Total'!$A$8:$A$59,'Points - Teams W2'!$A41,'Teams - Window 2'!AR$6:AR$57,1)</f>
        <v>0</v>
      </c>
      <c r="AS41" s="97">
        <f>SUMIFS('Points - Player Total'!$AB$8:$AB$59,'Points - Player Total'!$A$8:$A$59,'Points - Teams W2'!$A41,'Teams - Window 2'!AS$6:AS$57,1)</f>
        <v>0</v>
      </c>
      <c r="AT41" s="97">
        <f>SUMIFS('Points - Player Total'!$AB$8:$AB$59,'Points - Player Total'!$A$8:$A$59,'Points - Teams W2'!$A41,'Teams - Window 2'!AT$6:AT$57,1)</f>
        <v>0</v>
      </c>
      <c r="AU41" s="97">
        <f>SUMIFS('Points - Player Total'!$AB$8:$AB$59,'Points - Player Total'!$A$8:$A$59,'Points - Teams W2'!$A41,'Teams - Window 2'!AU$6:AU$57,1)</f>
        <v>0</v>
      </c>
      <c r="AV41" s="97">
        <f>SUMIFS('Points - Player Total'!$AB$8:$AB$59,'Points - Player Total'!$A$8:$A$59,'Points - Teams W2'!$A41,'Teams - Window 2'!AV$6:AV$57,1)</f>
        <v>0</v>
      </c>
      <c r="AW41" s="97">
        <f>SUMIFS('Points - Player Total'!$AB$8:$AB$59,'Points - Player Total'!$A$8:$A$59,'Points - Teams W2'!$A41,'Teams - Window 2'!AW$6:AW$57,1)</f>
        <v>0</v>
      </c>
      <c r="AX41" s="97">
        <f>SUMIFS('Points - Player Total'!$AB$8:$AB$59,'Points - Player Total'!$A$8:$A$59,'Points - Teams W2'!$A41,'Teams - Window 2'!AX$6:AX$57,1)</f>
        <v>0</v>
      </c>
      <c r="AY41" s="97">
        <f>SUMIFS('Points - Player Total'!$AB$8:$AB$59,'Points - Player Total'!$A$8:$A$59,'Points - Teams W2'!$A41,'Teams - Window 2'!AY$6:AY$57,1)</f>
        <v>0</v>
      </c>
      <c r="AZ41" s="97">
        <f>SUMIFS('Points - Player Total'!$AB$8:$AB$59,'Points - Player Total'!$A$8:$A$59,'Points - Teams W2'!$A41,'Teams - Window 2'!AZ$6:AZ$57,1)</f>
        <v>0</v>
      </c>
      <c r="BA41" s="97">
        <f>SUMIFS('Points - Player Total'!$AB$8:$AB$59,'Points - Player Total'!$A$8:$A$59,'Points - Teams W2'!$A41,'Teams - Window 2'!BA$6:BA$57,1)</f>
        <v>0</v>
      </c>
      <c r="BB41" s="97">
        <f>SUMIFS('Points - Player Total'!$AB$8:$AB$59,'Points - Player Total'!$A$8:$A$59,'Points - Teams W2'!$A41,'Teams - Window 2'!BB$6:BB$57,1)</f>
        <v>0</v>
      </c>
      <c r="BC41" s="97">
        <f>SUMIFS('Points - Player Total'!$AB$8:$AB$59,'Points - Player Total'!$A$8:$A$59,'Points - Teams W2'!$A41,'Teams - Window 2'!BC$6:BC$57,1)</f>
        <v>0</v>
      </c>
      <c r="BD41" s="97">
        <f>SUMIFS('Points - Player Total'!$AB$8:$AB$59,'Points - Player Total'!$A$8:$A$59,'Points - Teams W2'!$A41,'Teams - Window 2'!BD$6:BD$57,1)</f>
        <v>0</v>
      </c>
      <c r="BE41" s="97">
        <f>SUMIFS('Points - Player Total'!$AB$8:$AB$59,'Points - Player Total'!$A$8:$A$59,'Points - Teams W2'!$A41,'Teams - Window 2'!BE$6:BE$57,1)</f>
        <v>14</v>
      </c>
      <c r="BF41" s="97"/>
    </row>
    <row r="42" spans="1:58" x14ac:dyDescent="0.25">
      <c r="A42" t="s">
        <v>21</v>
      </c>
      <c r="B42" s="16" t="s">
        <v>80</v>
      </c>
      <c r="C42" t="s">
        <v>105</v>
      </c>
      <c r="D42" s="15">
        <v>4.5</v>
      </c>
      <c r="E42" s="97">
        <f>SUMIFS('Points - Player Total'!$AB$8:$AB$59,'Points - Player Total'!$A$8:$A$59,'Points - Teams W2'!$A42,'Teams - Window 2'!E$6:E$57,1)</f>
        <v>0</v>
      </c>
      <c r="F42" s="97">
        <f>SUMIFS('Points - Player Total'!$AB$8:$AB$59,'Points - Player Total'!$A$8:$A$59,'Points - Teams W2'!$A42,'Teams - Window 2'!F$6:F$57,1)</f>
        <v>0</v>
      </c>
      <c r="G42" s="97">
        <f>SUMIFS('Points - Player Total'!$AB$8:$AB$59,'Points - Player Total'!$A$8:$A$59,'Points - Teams W2'!$A42,'Teams - Window 2'!G$6:G$57,1)</f>
        <v>0</v>
      </c>
      <c r="H42" s="97">
        <f>SUMIFS('Points - Player Total'!$AB$8:$AB$59,'Points - Player Total'!$A$8:$A$59,'Points - Teams W2'!$A42,'Teams - Window 2'!H$6:H$57,1)</f>
        <v>0</v>
      </c>
      <c r="I42" s="97">
        <f>SUMIFS('Points - Player Total'!$AB$8:$AB$59,'Points - Player Total'!$A$8:$A$59,'Points - Teams W2'!$A42,'Teams - Window 2'!I$6:I$57,1)</f>
        <v>0</v>
      </c>
      <c r="J42" s="97">
        <f>SUMIFS('Points - Player Total'!$AB$8:$AB$59,'Points - Player Total'!$A$8:$A$59,'Points - Teams W2'!$A42,'Teams - Window 2'!J$6:J$57,1)</f>
        <v>0</v>
      </c>
      <c r="K42" s="97">
        <f>SUMIFS('Points - Player Total'!$AB$8:$AB$59,'Points - Player Total'!$A$8:$A$59,'Points - Teams W2'!$A42,'Teams - Window 2'!K$6:K$57,1)</f>
        <v>0</v>
      </c>
      <c r="L42" s="97">
        <f>SUMIFS('Points - Player Total'!$AB$8:$AB$59,'Points - Player Total'!$A$8:$A$59,'Points - Teams W2'!$A42,'Teams - Window 2'!L$6:L$57,1)</f>
        <v>0</v>
      </c>
      <c r="M42" s="97">
        <f>SUMIFS('Points - Player Total'!$AB$8:$AB$59,'Points - Player Total'!$A$8:$A$59,'Points - Teams W2'!$A42,'Teams - Window 2'!M$6:M$57,1)</f>
        <v>0</v>
      </c>
      <c r="N42" s="97">
        <f>SUMIFS('Points - Player Total'!$AB$8:$AB$59,'Points - Player Total'!$A$8:$A$59,'Points - Teams W2'!$A42,'Teams - Window 2'!N$6:N$57,1)</f>
        <v>0</v>
      </c>
      <c r="O42" s="97">
        <f>SUMIFS('Points - Player Total'!$AB$8:$AB$59,'Points - Player Total'!$A$8:$A$59,'Points - Teams W2'!$A42,'Teams - Window 2'!O$6:O$57,1)</f>
        <v>0</v>
      </c>
      <c r="P42" s="97">
        <f>SUMIFS('Points - Player Total'!$AB$8:$AB$59,'Points - Player Total'!$A$8:$A$59,'Points - Teams W2'!$A42,'Teams - Window 2'!P$6:P$57,1)</f>
        <v>0</v>
      </c>
      <c r="Q42" s="97">
        <f>SUMIFS('Points - Player Total'!$AB$8:$AB$59,'Points - Player Total'!$A$8:$A$59,'Points - Teams W2'!$A42,'Teams - Window 2'!Q$6:Q$57,1)</f>
        <v>0</v>
      </c>
      <c r="R42" s="97">
        <f>SUMIFS('Points - Player Total'!$AB$8:$AB$59,'Points - Player Total'!$A$8:$A$59,'Points - Teams W2'!$A42,'Teams - Window 2'!R$6:R$57,1)</f>
        <v>0</v>
      </c>
      <c r="S42" s="97">
        <f>SUMIFS('Points - Player Total'!$AB$8:$AB$59,'Points - Player Total'!$A$8:$A$59,'Points - Teams W2'!$A42,'Teams - Window 2'!S$6:S$57,1)</f>
        <v>0</v>
      </c>
      <c r="T42" s="97">
        <f>SUMIFS('Points - Player Total'!$AB$8:$AB$59,'Points - Player Total'!$A$8:$A$59,'Points - Teams W2'!$A42,'Teams - Window 2'!T$6:T$57,1)</f>
        <v>0</v>
      </c>
      <c r="U42" s="97">
        <f>SUMIFS('Points - Player Total'!$AB$8:$AB$59,'Points - Player Total'!$A$8:$A$59,'Points - Teams W2'!$A42,'Teams - Window 2'!U$6:U$57,1)</f>
        <v>0</v>
      </c>
      <c r="V42" s="97">
        <f>SUMIFS('Points - Player Total'!$AB$8:$AB$59,'Points - Player Total'!$A$8:$A$59,'Points - Teams W2'!$A42,'Teams - Window 2'!V$6:V$57,1)</f>
        <v>0</v>
      </c>
      <c r="W42" s="97">
        <f>SUMIFS('Points - Player Total'!$AB$8:$AB$59,'Points - Player Total'!$A$8:$A$59,'Points - Teams W2'!$A42,'Teams - Window 2'!W$6:W$57,1)</f>
        <v>0</v>
      </c>
      <c r="X42" s="97">
        <f>SUMIFS('Points - Player Total'!$AB$8:$AB$59,'Points - Player Total'!$A$8:$A$59,'Points - Teams W2'!$A42,'Teams - Window 2'!X$6:X$57,1)</f>
        <v>0</v>
      </c>
      <c r="Y42" s="97">
        <f>SUMIFS('Points - Player Total'!$AB$8:$AB$59,'Points - Player Total'!$A$8:$A$59,'Points - Teams W2'!$A42,'Teams - Window 2'!Y$6:Y$57,1)</f>
        <v>0</v>
      </c>
      <c r="Z42" s="97">
        <f>SUMIFS('Points - Player Total'!$AB$8:$AB$59,'Points - Player Total'!$A$8:$A$59,'Points - Teams W2'!$A42,'Teams - Window 2'!Z$6:Z$57,1)</f>
        <v>0</v>
      </c>
      <c r="AA42" s="97">
        <f>SUMIFS('Points - Player Total'!$AB$8:$AB$59,'Points - Player Total'!$A$8:$A$59,'Points - Teams W2'!$A42,'Teams - Window 2'!AA$6:AA$57,1)</f>
        <v>0</v>
      </c>
      <c r="AB42" s="97">
        <f>SUMIFS('Points - Player Total'!$AB$8:$AB$59,'Points - Player Total'!$A$8:$A$59,'Points - Teams W2'!$A42,'Teams - Window 2'!AB$6:AB$57,1)</f>
        <v>0</v>
      </c>
      <c r="AC42" s="97">
        <f>SUMIFS('Points - Player Total'!$AB$8:$AB$59,'Points - Player Total'!$A$8:$A$59,'Points - Teams W2'!$A42,'Teams - Window 2'!AC$6:AC$57,1)</f>
        <v>0</v>
      </c>
      <c r="AD42" s="97">
        <f>SUMIFS('Points - Player Total'!$AB$8:$AB$59,'Points - Player Total'!$A$8:$A$59,'Points - Teams W2'!$A42,'Teams - Window 2'!AD$6:AD$57,1)</f>
        <v>0</v>
      </c>
      <c r="AE42" s="97">
        <f>SUMIFS('Points - Player Total'!$AB$8:$AB$59,'Points - Player Total'!$A$8:$A$59,'Points - Teams W2'!$A42,'Teams - Window 2'!AE$6:AE$57,1)</f>
        <v>0</v>
      </c>
      <c r="AF42" s="97">
        <f>SUMIFS('Points - Player Total'!$AB$8:$AB$59,'Points - Player Total'!$A$8:$A$59,'Points - Teams W2'!$A42,'Teams - Window 2'!AF$6:AF$57,1)</f>
        <v>0</v>
      </c>
      <c r="AG42" s="97">
        <f>SUMIFS('Points - Player Total'!$AB$8:$AB$59,'Points - Player Total'!$A$8:$A$59,'Points - Teams W2'!$A42,'Teams - Window 2'!AG$6:AG$57,1)</f>
        <v>0</v>
      </c>
      <c r="AH42" s="97">
        <f>SUMIFS('Points - Player Total'!$AB$8:$AB$59,'Points - Player Total'!$A$8:$A$59,'Points - Teams W2'!$A42,'Teams - Window 2'!AH$6:AH$57,1)</f>
        <v>0</v>
      </c>
      <c r="AI42" s="97">
        <f>SUMIFS('Points - Player Total'!$AB$8:$AB$59,'Points - Player Total'!$A$8:$A$59,'Points - Teams W2'!$A42,'Teams - Window 2'!AI$6:AI$57,1)</f>
        <v>0</v>
      </c>
      <c r="AJ42" s="97">
        <f>SUMIFS('Points - Player Total'!$AB$8:$AB$59,'Points - Player Total'!$A$8:$A$59,'Points - Teams W2'!$A42,'Teams - Window 2'!AJ$6:AJ$57,1)</f>
        <v>0</v>
      </c>
      <c r="AK42" s="97">
        <f>SUMIFS('Points - Player Total'!$AB$8:$AB$59,'Points - Player Total'!$A$8:$A$59,'Points - Teams W2'!$A42,'Teams - Window 2'!AK$6:AK$57,1)</f>
        <v>0</v>
      </c>
      <c r="AL42" s="97">
        <f>SUMIFS('Points - Player Total'!$AB$8:$AB$59,'Points - Player Total'!$A$8:$A$59,'Points - Teams W2'!$A42,'Teams - Window 2'!AL$6:AL$57,1)</f>
        <v>0</v>
      </c>
      <c r="AM42" s="97">
        <f>SUMIFS('Points - Player Total'!$AB$8:$AB$59,'Points - Player Total'!$A$8:$A$59,'Points - Teams W2'!$A42,'Teams - Window 2'!AM$6:AM$57,1)</f>
        <v>0</v>
      </c>
      <c r="AN42" s="97">
        <f>SUMIFS('Points - Player Total'!$AB$8:$AB$59,'Points - Player Total'!$A$8:$A$59,'Points - Teams W2'!$A42,'Teams - Window 2'!AN$6:AN$57,1)</f>
        <v>0</v>
      </c>
      <c r="AO42" s="97">
        <f>SUMIFS('Points - Player Total'!$AB$8:$AB$59,'Points - Player Total'!$A$8:$A$59,'Points - Teams W2'!$A42,'Teams - Window 2'!AO$6:AO$57,1)</f>
        <v>0</v>
      </c>
      <c r="AP42" s="97">
        <f>SUMIFS('Points - Player Total'!$AB$8:$AB$59,'Points - Player Total'!$A$8:$A$59,'Points - Teams W2'!$A42,'Teams - Window 2'!AP$6:AP$57,1)</f>
        <v>0</v>
      </c>
      <c r="AQ42" s="97">
        <f>SUMIFS('Points - Player Total'!$AB$8:$AB$59,'Points - Player Total'!$A$8:$A$59,'Points - Teams W2'!$A42,'Teams - Window 2'!AQ$6:AQ$57,1)</f>
        <v>0</v>
      </c>
      <c r="AR42" s="97">
        <f>SUMIFS('Points - Player Total'!$AB$8:$AB$59,'Points - Player Total'!$A$8:$A$59,'Points - Teams W2'!$A42,'Teams - Window 2'!AR$6:AR$57,1)</f>
        <v>0</v>
      </c>
      <c r="AS42" s="97">
        <f>SUMIFS('Points - Player Total'!$AB$8:$AB$59,'Points - Player Total'!$A$8:$A$59,'Points - Teams W2'!$A42,'Teams - Window 2'!AS$6:AS$57,1)</f>
        <v>0</v>
      </c>
      <c r="AT42" s="97">
        <f>SUMIFS('Points - Player Total'!$AB$8:$AB$59,'Points - Player Total'!$A$8:$A$59,'Points - Teams W2'!$A42,'Teams - Window 2'!AT$6:AT$57,1)</f>
        <v>0</v>
      </c>
      <c r="AU42" s="97">
        <f>SUMIFS('Points - Player Total'!$AB$8:$AB$59,'Points - Player Total'!$A$8:$A$59,'Points - Teams W2'!$A42,'Teams - Window 2'!AU$6:AU$57,1)</f>
        <v>0</v>
      </c>
      <c r="AV42" s="97">
        <f>SUMIFS('Points - Player Total'!$AB$8:$AB$59,'Points - Player Total'!$A$8:$A$59,'Points - Teams W2'!$A42,'Teams - Window 2'!AV$6:AV$57,1)</f>
        <v>0</v>
      </c>
      <c r="AW42" s="97">
        <f>SUMIFS('Points - Player Total'!$AB$8:$AB$59,'Points - Player Total'!$A$8:$A$59,'Points - Teams W2'!$A42,'Teams - Window 2'!AW$6:AW$57,1)</f>
        <v>0</v>
      </c>
      <c r="AX42" s="97">
        <f>SUMIFS('Points - Player Total'!$AB$8:$AB$59,'Points - Player Total'!$A$8:$A$59,'Points - Teams W2'!$A42,'Teams - Window 2'!AX$6:AX$57,1)</f>
        <v>0</v>
      </c>
      <c r="AY42" s="97">
        <f>SUMIFS('Points - Player Total'!$AB$8:$AB$59,'Points - Player Total'!$A$8:$A$59,'Points - Teams W2'!$A42,'Teams - Window 2'!AY$6:AY$57,1)</f>
        <v>0</v>
      </c>
      <c r="AZ42" s="97">
        <f>SUMIFS('Points - Player Total'!$AB$8:$AB$59,'Points - Player Total'!$A$8:$A$59,'Points - Teams W2'!$A42,'Teams - Window 2'!AZ$6:AZ$57,1)</f>
        <v>0</v>
      </c>
      <c r="BA42" s="97">
        <f>SUMIFS('Points - Player Total'!$AB$8:$AB$59,'Points - Player Total'!$A$8:$A$59,'Points - Teams W2'!$A42,'Teams - Window 2'!BA$6:BA$57,1)</f>
        <v>0</v>
      </c>
      <c r="BB42" s="97">
        <f>SUMIFS('Points - Player Total'!$AB$8:$AB$59,'Points - Player Total'!$A$8:$A$59,'Points - Teams W2'!$A42,'Teams - Window 2'!BB$6:BB$57,1)</f>
        <v>0</v>
      </c>
      <c r="BC42" s="97">
        <f>SUMIFS('Points - Player Total'!$AB$8:$AB$59,'Points - Player Total'!$A$8:$A$59,'Points - Teams W2'!$A42,'Teams - Window 2'!BC$6:BC$57,1)</f>
        <v>0</v>
      </c>
      <c r="BD42" s="97">
        <f>SUMIFS('Points - Player Total'!$AB$8:$AB$59,'Points - Player Total'!$A$8:$A$59,'Points - Teams W2'!$A42,'Teams - Window 2'!BD$6:BD$57,1)</f>
        <v>0</v>
      </c>
      <c r="BE42" s="97">
        <f>SUMIFS('Points - Player Total'!$AB$8:$AB$59,'Points - Player Total'!$A$8:$A$59,'Points - Teams W2'!$A42,'Teams - Window 2'!BE$6:BE$57,1)</f>
        <v>0</v>
      </c>
      <c r="BF42" s="97"/>
    </row>
    <row r="43" spans="1:58" x14ac:dyDescent="0.25">
      <c r="A43" t="s">
        <v>34</v>
      </c>
      <c r="B43" s="16" t="s">
        <v>80</v>
      </c>
      <c r="C43" t="s">
        <v>105</v>
      </c>
      <c r="D43" s="15">
        <v>4.5</v>
      </c>
      <c r="E43" s="97">
        <f>SUMIFS('Points - Player Total'!$AB$8:$AB$59,'Points - Player Total'!$A$8:$A$59,'Points - Teams W2'!$A43,'Teams - Window 2'!E$6:E$57,1)</f>
        <v>0</v>
      </c>
      <c r="F43" s="97">
        <f>SUMIFS('Points - Player Total'!$AB$8:$AB$59,'Points - Player Total'!$A$8:$A$59,'Points - Teams W2'!$A43,'Teams - Window 2'!F$6:F$57,1)</f>
        <v>0</v>
      </c>
      <c r="G43" s="97">
        <f>SUMIFS('Points - Player Total'!$AB$8:$AB$59,'Points - Player Total'!$A$8:$A$59,'Points - Teams W2'!$A43,'Teams - Window 2'!G$6:G$57,1)</f>
        <v>0</v>
      </c>
      <c r="H43" s="97">
        <f>SUMIFS('Points - Player Total'!$AB$8:$AB$59,'Points - Player Total'!$A$8:$A$59,'Points - Teams W2'!$A43,'Teams - Window 2'!H$6:H$57,1)</f>
        <v>0</v>
      </c>
      <c r="I43" s="97">
        <f>SUMIFS('Points - Player Total'!$AB$8:$AB$59,'Points - Player Total'!$A$8:$A$59,'Points - Teams W2'!$A43,'Teams - Window 2'!I$6:I$57,1)</f>
        <v>0</v>
      </c>
      <c r="J43" s="97">
        <f>SUMIFS('Points - Player Total'!$AB$8:$AB$59,'Points - Player Total'!$A$8:$A$59,'Points - Teams W2'!$A43,'Teams - Window 2'!J$6:J$57,1)</f>
        <v>0</v>
      </c>
      <c r="K43" s="97">
        <f>SUMIFS('Points - Player Total'!$AB$8:$AB$59,'Points - Player Total'!$A$8:$A$59,'Points - Teams W2'!$A43,'Teams - Window 2'!K$6:K$57,1)</f>
        <v>0</v>
      </c>
      <c r="L43" s="97">
        <f>SUMIFS('Points - Player Total'!$AB$8:$AB$59,'Points - Player Total'!$A$8:$A$59,'Points - Teams W2'!$A43,'Teams - Window 2'!L$6:L$57,1)</f>
        <v>0</v>
      </c>
      <c r="M43" s="97">
        <f>SUMIFS('Points - Player Total'!$AB$8:$AB$59,'Points - Player Total'!$A$8:$A$59,'Points - Teams W2'!$A43,'Teams - Window 2'!M$6:M$57,1)</f>
        <v>0</v>
      </c>
      <c r="N43" s="97">
        <f>SUMIFS('Points - Player Total'!$AB$8:$AB$59,'Points - Player Total'!$A$8:$A$59,'Points - Teams W2'!$A43,'Teams - Window 2'!N$6:N$57,1)</f>
        <v>0</v>
      </c>
      <c r="O43" s="97">
        <f>SUMIFS('Points - Player Total'!$AB$8:$AB$59,'Points - Player Total'!$A$8:$A$59,'Points - Teams W2'!$A43,'Teams - Window 2'!O$6:O$57,1)</f>
        <v>0</v>
      </c>
      <c r="P43" s="97">
        <f>SUMIFS('Points - Player Total'!$AB$8:$AB$59,'Points - Player Total'!$A$8:$A$59,'Points - Teams W2'!$A43,'Teams - Window 2'!P$6:P$57,1)</f>
        <v>0</v>
      </c>
      <c r="Q43" s="97">
        <f>SUMIFS('Points - Player Total'!$AB$8:$AB$59,'Points - Player Total'!$A$8:$A$59,'Points - Teams W2'!$A43,'Teams - Window 2'!Q$6:Q$57,1)</f>
        <v>0</v>
      </c>
      <c r="R43" s="97">
        <f>SUMIFS('Points - Player Total'!$AB$8:$AB$59,'Points - Player Total'!$A$8:$A$59,'Points - Teams W2'!$A43,'Teams - Window 2'!R$6:R$57,1)</f>
        <v>0</v>
      </c>
      <c r="S43" s="97">
        <f>SUMIFS('Points - Player Total'!$AB$8:$AB$59,'Points - Player Total'!$A$8:$A$59,'Points - Teams W2'!$A43,'Teams - Window 2'!S$6:S$57,1)</f>
        <v>0</v>
      </c>
      <c r="T43" s="97">
        <f>SUMIFS('Points - Player Total'!$AB$8:$AB$59,'Points - Player Total'!$A$8:$A$59,'Points - Teams W2'!$A43,'Teams - Window 2'!T$6:T$57,1)</f>
        <v>0</v>
      </c>
      <c r="U43" s="97">
        <f>SUMIFS('Points - Player Total'!$AB$8:$AB$59,'Points - Player Total'!$A$8:$A$59,'Points - Teams W2'!$A43,'Teams - Window 2'!U$6:U$57,1)</f>
        <v>0</v>
      </c>
      <c r="V43" s="97">
        <f>SUMIFS('Points - Player Total'!$AB$8:$AB$59,'Points - Player Total'!$A$8:$A$59,'Points - Teams W2'!$A43,'Teams - Window 2'!V$6:V$57,1)</f>
        <v>0</v>
      </c>
      <c r="W43" s="97">
        <f>SUMIFS('Points - Player Total'!$AB$8:$AB$59,'Points - Player Total'!$A$8:$A$59,'Points - Teams W2'!$A43,'Teams - Window 2'!W$6:W$57,1)</f>
        <v>0</v>
      </c>
      <c r="X43" s="97">
        <f>SUMIFS('Points - Player Total'!$AB$8:$AB$59,'Points - Player Total'!$A$8:$A$59,'Points - Teams W2'!$A43,'Teams - Window 2'!X$6:X$57,1)</f>
        <v>0</v>
      </c>
      <c r="Y43" s="97">
        <f>SUMIFS('Points - Player Total'!$AB$8:$AB$59,'Points - Player Total'!$A$8:$A$59,'Points - Teams W2'!$A43,'Teams - Window 2'!Y$6:Y$57,1)</f>
        <v>0</v>
      </c>
      <c r="Z43" s="97">
        <f>SUMIFS('Points - Player Total'!$AB$8:$AB$59,'Points - Player Total'!$A$8:$A$59,'Points - Teams W2'!$A43,'Teams - Window 2'!Z$6:Z$57,1)</f>
        <v>0</v>
      </c>
      <c r="AA43" s="97">
        <f>SUMIFS('Points - Player Total'!$AB$8:$AB$59,'Points - Player Total'!$A$8:$A$59,'Points - Teams W2'!$A43,'Teams - Window 2'!AA$6:AA$57,1)</f>
        <v>0</v>
      </c>
      <c r="AB43" s="97">
        <f>SUMIFS('Points - Player Total'!$AB$8:$AB$59,'Points - Player Total'!$A$8:$A$59,'Points - Teams W2'!$A43,'Teams - Window 2'!AB$6:AB$57,1)</f>
        <v>0</v>
      </c>
      <c r="AC43" s="97">
        <f>SUMIFS('Points - Player Total'!$AB$8:$AB$59,'Points - Player Total'!$A$8:$A$59,'Points - Teams W2'!$A43,'Teams - Window 2'!AC$6:AC$57,1)</f>
        <v>0</v>
      </c>
      <c r="AD43" s="97">
        <f>SUMIFS('Points - Player Total'!$AB$8:$AB$59,'Points - Player Total'!$A$8:$A$59,'Points - Teams W2'!$A43,'Teams - Window 2'!AD$6:AD$57,1)</f>
        <v>0</v>
      </c>
      <c r="AE43" s="97">
        <f>SUMIFS('Points - Player Total'!$AB$8:$AB$59,'Points - Player Total'!$A$8:$A$59,'Points - Teams W2'!$A43,'Teams - Window 2'!AE$6:AE$57,1)</f>
        <v>0</v>
      </c>
      <c r="AF43" s="97">
        <f>SUMIFS('Points - Player Total'!$AB$8:$AB$59,'Points - Player Total'!$A$8:$A$59,'Points - Teams W2'!$A43,'Teams - Window 2'!AF$6:AF$57,1)</f>
        <v>0</v>
      </c>
      <c r="AG43" s="97">
        <f>SUMIFS('Points - Player Total'!$AB$8:$AB$59,'Points - Player Total'!$A$8:$A$59,'Points - Teams W2'!$A43,'Teams - Window 2'!AG$6:AG$57,1)</f>
        <v>0</v>
      </c>
      <c r="AH43" s="97">
        <f>SUMIFS('Points - Player Total'!$AB$8:$AB$59,'Points - Player Total'!$A$8:$A$59,'Points - Teams W2'!$A43,'Teams - Window 2'!AH$6:AH$57,1)</f>
        <v>0</v>
      </c>
      <c r="AI43" s="97">
        <f>SUMIFS('Points - Player Total'!$AB$8:$AB$59,'Points - Player Total'!$A$8:$A$59,'Points - Teams W2'!$A43,'Teams - Window 2'!AI$6:AI$57,1)</f>
        <v>0</v>
      </c>
      <c r="AJ43" s="97">
        <f>SUMIFS('Points - Player Total'!$AB$8:$AB$59,'Points - Player Total'!$A$8:$A$59,'Points - Teams W2'!$A43,'Teams - Window 2'!AJ$6:AJ$57,1)</f>
        <v>0</v>
      </c>
      <c r="AK43" s="97">
        <f>SUMIFS('Points - Player Total'!$AB$8:$AB$59,'Points - Player Total'!$A$8:$A$59,'Points - Teams W2'!$A43,'Teams - Window 2'!AK$6:AK$57,1)</f>
        <v>0</v>
      </c>
      <c r="AL43" s="97">
        <f>SUMIFS('Points - Player Total'!$AB$8:$AB$59,'Points - Player Total'!$A$8:$A$59,'Points - Teams W2'!$A43,'Teams - Window 2'!AL$6:AL$57,1)</f>
        <v>0</v>
      </c>
      <c r="AM43" s="97">
        <f>SUMIFS('Points - Player Total'!$AB$8:$AB$59,'Points - Player Total'!$A$8:$A$59,'Points - Teams W2'!$A43,'Teams - Window 2'!AM$6:AM$57,1)</f>
        <v>0</v>
      </c>
      <c r="AN43" s="97">
        <f>SUMIFS('Points - Player Total'!$AB$8:$AB$59,'Points - Player Total'!$A$8:$A$59,'Points - Teams W2'!$A43,'Teams - Window 2'!AN$6:AN$57,1)</f>
        <v>0</v>
      </c>
      <c r="AO43" s="97">
        <f>SUMIFS('Points - Player Total'!$AB$8:$AB$59,'Points - Player Total'!$A$8:$A$59,'Points - Teams W2'!$A43,'Teams - Window 2'!AO$6:AO$57,1)</f>
        <v>0</v>
      </c>
      <c r="AP43" s="97">
        <f>SUMIFS('Points - Player Total'!$AB$8:$AB$59,'Points - Player Total'!$A$8:$A$59,'Points - Teams W2'!$A43,'Teams - Window 2'!AP$6:AP$57,1)</f>
        <v>0</v>
      </c>
      <c r="AQ43" s="97">
        <f>SUMIFS('Points - Player Total'!$AB$8:$AB$59,'Points - Player Total'!$A$8:$A$59,'Points - Teams W2'!$A43,'Teams - Window 2'!AQ$6:AQ$57,1)</f>
        <v>0</v>
      </c>
      <c r="AR43" s="97">
        <f>SUMIFS('Points - Player Total'!$AB$8:$AB$59,'Points - Player Total'!$A$8:$A$59,'Points - Teams W2'!$A43,'Teams - Window 2'!AR$6:AR$57,1)</f>
        <v>0</v>
      </c>
      <c r="AS43" s="97">
        <f>SUMIFS('Points - Player Total'!$AB$8:$AB$59,'Points - Player Total'!$A$8:$A$59,'Points - Teams W2'!$A43,'Teams - Window 2'!AS$6:AS$57,1)</f>
        <v>0</v>
      </c>
      <c r="AT43" s="97">
        <f>SUMIFS('Points - Player Total'!$AB$8:$AB$59,'Points - Player Total'!$A$8:$A$59,'Points - Teams W2'!$A43,'Teams - Window 2'!AT$6:AT$57,1)</f>
        <v>0</v>
      </c>
      <c r="AU43" s="97">
        <f>SUMIFS('Points - Player Total'!$AB$8:$AB$59,'Points - Player Total'!$A$8:$A$59,'Points - Teams W2'!$A43,'Teams - Window 2'!AU$6:AU$57,1)</f>
        <v>0</v>
      </c>
      <c r="AV43" s="97">
        <f>SUMIFS('Points - Player Total'!$AB$8:$AB$59,'Points - Player Total'!$A$8:$A$59,'Points - Teams W2'!$A43,'Teams - Window 2'!AV$6:AV$57,1)</f>
        <v>0</v>
      </c>
      <c r="AW43" s="97">
        <f>SUMIFS('Points - Player Total'!$AB$8:$AB$59,'Points - Player Total'!$A$8:$A$59,'Points - Teams W2'!$A43,'Teams - Window 2'!AW$6:AW$57,1)</f>
        <v>0</v>
      </c>
      <c r="AX43" s="97">
        <f>SUMIFS('Points - Player Total'!$AB$8:$AB$59,'Points - Player Total'!$A$8:$A$59,'Points - Teams W2'!$A43,'Teams - Window 2'!AX$6:AX$57,1)</f>
        <v>0</v>
      </c>
      <c r="AY43" s="97">
        <f>SUMIFS('Points - Player Total'!$AB$8:$AB$59,'Points - Player Total'!$A$8:$A$59,'Points - Teams W2'!$A43,'Teams - Window 2'!AY$6:AY$57,1)</f>
        <v>0</v>
      </c>
      <c r="AZ43" s="97">
        <f>SUMIFS('Points - Player Total'!$AB$8:$AB$59,'Points - Player Total'!$A$8:$A$59,'Points - Teams W2'!$A43,'Teams - Window 2'!AZ$6:AZ$57,1)</f>
        <v>0</v>
      </c>
      <c r="BA43" s="97">
        <f>SUMIFS('Points - Player Total'!$AB$8:$AB$59,'Points - Player Total'!$A$8:$A$59,'Points - Teams W2'!$A43,'Teams - Window 2'!BA$6:BA$57,1)</f>
        <v>0</v>
      </c>
      <c r="BB43" s="97">
        <f>SUMIFS('Points - Player Total'!$AB$8:$AB$59,'Points - Player Total'!$A$8:$A$59,'Points - Teams W2'!$A43,'Teams - Window 2'!BB$6:BB$57,1)</f>
        <v>0</v>
      </c>
      <c r="BC43" s="97">
        <f>SUMIFS('Points - Player Total'!$AB$8:$AB$59,'Points - Player Total'!$A$8:$A$59,'Points - Teams W2'!$A43,'Teams - Window 2'!BC$6:BC$57,1)</f>
        <v>0</v>
      </c>
      <c r="BD43" s="97">
        <f>SUMIFS('Points - Player Total'!$AB$8:$AB$59,'Points - Player Total'!$A$8:$A$59,'Points - Teams W2'!$A43,'Teams - Window 2'!BD$6:BD$57,1)</f>
        <v>0</v>
      </c>
      <c r="BE43" s="97">
        <f>SUMIFS('Points - Player Total'!$AB$8:$AB$59,'Points - Player Total'!$A$8:$A$59,'Points - Teams W2'!$A43,'Teams - Window 2'!BE$6:BE$57,1)</f>
        <v>0</v>
      </c>
      <c r="BF43" s="97"/>
    </row>
    <row r="44" spans="1:58" x14ac:dyDescent="0.25">
      <c r="A44" t="s">
        <v>5</v>
      </c>
      <c r="B44" s="16" t="s">
        <v>78</v>
      </c>
      <c r="C44" t="s">
        <v>99</v>
      </c>
      <c r="D44" s="15">
        <v>8</v>
      </c>
      <c r="E44" s="97">
        <f>SUMIFS('Points - Player Total'!$AB$8:$AB$59,'Points - Player Total'!$A$8:$A$59,'Points - Teams W2'!$A44,'Teams - Window 2'!E$6:E$57,1)</f>
        <v>324</v>
      </c>
      <c r="F44" s="97">
        <f>SUMIFS('Points - Player Total'!$AB$8:$AB$59,'Points - Player Total'!$A$8:$A$59,'Points - Teams W2'!$A44,'Teams - Window 2'!F$6:F$57,1)</f>
        <v>0</v>
      </c>
      <c r="G44" s="97">
        <f>SUMIFS('Points - Player Total'!$AB$8:$AB$59,'Points - Player Total'!$A$8:$A$59,'Points - Teams W2'!$A44,'Teams - Window 2'!G$6:G$57,1)</f>
        <v>324</v>
      </c>
      <c r="H44" s="97">
        <f>SUMIFS('Points - Player Total'!$AB$8:$AB$59,'Points - Player Total'!$A$8:$A$59,'Points - Teams W2'!$A44,'Teams - Window 2'!H$6:H$57,1)</f>
        <v>0</v>
      </c>
      <c r="I44" s="97">
        <f>SUMIFS('Points - Player Total'!$AB$8:$AB$59,'Points - Player Total'!$A$8:$A$59,'Points - Teams W2'!$A44,'Teams - Window 2'!I$6:I$57,1)</f>
        <v>324</v>
      </c>
      <c r="J44" s="97">
        <f>SUMIFS('Points - Player Total'!$AB$8:$AB$59,'Points - Player Total'!$A$8:$A$59,'Points - Teams W2'!$A44,'Teams - Window 2'!J$6:J$57,1)</f>
        <v>324</v>
      </c>
      <c r="K44" s="97">
        <f>SUMIFS('Points - Player Total'!$AB$8:$AB$59,'Points - Player Total'!$A$8:$A$59,'Points - Teams W2'!$A44,'Teams - Window 2'!K$6:K$57,1)</f>
        <v>324</v>
      </c>
      <c r="L44" s="97">
        <f>SUMIFS('Points - Player Total'!$AB$8:$AB$59,'Points - Player Total'!$A$8:$A$59,'Points - Teams W2'!$A44,'Teams - Window 2'!L$6:L$57,1)</f>
        <v>0</v>
      </c>
      <c r="M44" s="97">
        <f>SUMIFS('Points - Player Total'!$AB$8:$AB$59,'Points - Player Total'!$A$8:$A$59,'Points - Teams W2'!$A44,'Teams - Window 2'!M$6:M$57,1)</f>
        <v>324</v>
      </c>
      <c r="N44" s="97">
        <f>SUMIFS('Points - Player Total'!$AB$8:$AB$59,'Points - Player Total'!$A$8:$A$59,'Points - Teams W2'!$A44,'Teams - Window 2'!N$6:N$57,1)</f>
        <v>0</v>
      </c>
      <c r="O44" s="97">
        <f>SUMIFS('Points - Player Total'!$AB$8:$AB$59,'Points - Player Total'!$A$8:$A$59,'Points - Teams W2'!$A44,'Teams - Window 2'!O$6:O$57,1)</f>
        <v>324</v>
      </c>
      <c r="P44" s="97">
        <f>SUMIFS('Points - Player Total'!$AB$8:$AB$59,'Points - Player Total'!$A$8:$A$59,'Points - Teams W2'!$A44,'Teams - Window 2'!P$6:P$57,1)</f>
        <v>0</v>
      </c>
      <c r="Q44" s="97">
        <f>SUMIFS('Points - Player Total'!$AB$8:$AB$59,'Points - Player Total'!$A$8:$A$59,'Points - Teams W2'!$A44,'Teams - Window 2'!Q$6:Q$57,1)</f>
        <v>324</v>
      </c>
      <c r="R44" s="97">
        <f>SUMIFS('Points - Player Total'!$AB$8:$AB$59,'Points - Player Total'!$A$8:$A$59,'Points - Teams W2'!$A44,'Teams - Window 2'!R$6:R$57,1)</f>
        <v>324</v>
      </c>
      <c r="S44" s="97">
        <f>SUMIFS('Points - Player Total'!$AB$8:$AB$59,'Points - Player Total'!$A$8:$A$59,'Points - Teams W2'!$A44,'Teams - Window 2'!S$6:S$57,1)</f>
        <v>324</v>
      </c>
      <c r="T44" s="97">
        <f>SUMIFS('Points - Player Total'!$AB$8:$AB$59,'Points - Player Total'!$A$8:$A$59,'Points - Teams W2'!$A44,'Teams - Window 2'!T$6:T$57,1)</f>
        <v>0</v>
      </c>
      <c r="U44" s="97">
        <f>SUMIFS('Points - Player Total'!$AB$8:$AB$59,'Points - Player Total'!$A$8:$A$59,'Points - Teams W2'!$A44,'Teams - Window 2'!U$6:U$57,1)</f>
        <v>324</v>
      </c>
      <c r="V44" s="97">
        <f>SUMIFS('Points - Player Total'!$AB$8:$AB$59,'Points - Player Total'!$A$8:$A$59,'Points - Teams W2'!$A44,'Teams - Window 2'!V$6:V$57,1)</f>
        <v>324</v>
      </c>
      <c r="W44" s="97">
        <f>SUMIFS('Points - Player Total'!$AB$8:$AB$59,'Points - Player Total'!$A$8:$A$59,'Points - Teams W2'!$A44,'Teams - Window 2'!W$6:W$57,1)</f>
        <v>324</v>
      </c>
      <c r="X44" s="97">
        <f>SUMIFS('Points - Player Total'!$AB$8:$AB$59,'Points - Player Total'!$A$8:$A$59,'Points - Teams W2'!$A44,'Teams - Window 2'!X$6:X$57,1)</f>
        <v>0</v>
      </c>
      <c r="Y44" s="97">
        <f>SUMIFS('Points - Player Total'!$AB$8:$AB$59,'Points - Player Total'!$A$8:$A$59,'Points - Teams W2'!$A44,'Teams - Window 2'!Y$6:Y$57,1)</f>
        <v>0</v>
      </c>
      <c r="Z44" s="97">
        <f>SUMIFS('Points - Player Total'!$AB$8:$AB$59,'Points - Player Total'!$A$8:$A$59,'Points - Teams W2'!$A44,'Teams - Window 2'!Z$6:Z$57,1)</f>
        <v>324</v>
      </c>
      <c r="AA44" s="97">
        <f>SUMIFS('Points - Player Total'!$AB$8:$AB$59,'Points - Player Total'!$A$8:$A$59,'Points - Teams W2'!$A44,'Teams - Window 2'!AA$6:AA$57,1)</f>
        <v>0</v>
      </c>
      <c r="AB44" s="97">
        <f>SUMIFS('Points - Player Total'!$AB$8:$AB$59,'Points - Player Total'!$A$8:$A$59,'Points - Teams W2'!$A44,'Teams - Window 2'!AB$6:AB$57,1)</f>
        <v>0</v>
      </c>
      <c r="AC44" s="97">
        <f>SUMIFS('Points - Player Total'!$AB$8:$AB$59,'Points - Player Total'!$A$8:$A$59,'Points - Teams W2'!$A44,'Teams - Window 2'!AC$6:AC$57,1)</f>
        <v>324</v>
      </c>
      <c r="AD44" s="97">
        <f>SUMIFS('Points - Player Total'!$AB$8:$AB$59,'Points - Player Total'!$A$8:$A$59,'Points - Teams W2'!$A44,'Teams - Window 2'!AD$6:AD$57,1)</f>
        <v>324</v>
      </c>
      <c r="AE44" s="97">
        <f>SUMIFS('Points - Player Total'!$AB$8:$AB$59,'Points - Player Total'!$A$8:$A$59,'Points - Teams W2'!$A44,'Teams - Window 2'!AE$6:AE$57,1)</f>
        <v>0</v>
      </c>
      <c r="AF44" s="97">
        <f>SUMIFS('Points - Player Total'!$AB$8:$AB$59,'Points - Player Total'!$A$8:$A$59,'Points - Teams W2'!$A44,'Teams - Window 2'!AF$6:AF$57,1)</f>
        <v>0</v>
      </c>
      <c r="AG44" s="97">
        <f>SUMIFS('Points - Player Total'!$AB$8:$AB$59,'Points - Player Total'!$A$8:$A$59,'Points - Teams W2'!$A44,'Teams - Window 2'!AG$6:AG$57,1)</f>
        <v>0</v>
      </c>
      <c r="AH44" s="97">
        <f>SUMIFS('Points - Player Total'!$AB$8:$AB$59,'Points - Player Total'!$A$8:$A$59,'Points - Teams W2'!$A44,'Teams - Window 2'!AH$6:AH$57,1)</f>
        <v>0</v>
      </c>
      <c r="AI44" s="97">
        <f>SUMIFS('Points - Player Total'!$AB$8:$AB$59,'Points - Player Total'!$A$8:$A$59,'Points - Teams W2'!$A44,'Teams - Window 2'!AI$6:AI$57,1)</f>
        <v>324</v>
      </c>
      <c r="AJ44" s="97">
        <f>SUMIFS('Points - Player Total'!$AB$8:$AB$59,'Points - Player Total'!$A$8:$A$59,'Points - Teams W2'!$A44,'Teams - Window 2'!AJ$6:AJ$57,1)</f>
        <v>324</v>
      </c>
      <c r="AK44" s="97">
        <f>SUMIFS('Points - Player Total'!$AB$8:$AB$59,'Points - Player Total'!$A$8:$A$59,'Points - Teams W2'!$A44,'Teams - Window 2'!AK$6:AK$57,1)</f>
        <v>0</v>
      </c>
      <c r="AL44" s="97">
        <f>SUMIFS('Points - Player Total'!$AB$8:$AB$59,'Points - Player Total'!$A$8:$A$59,'Points - Teams W2'!$A44,'Teams - Window 2'!AL$6:AL$57,1)</f>
        <v>324</v>
      </c>
      <c r="AM44" s="97">
        <f>SUMIFS('Points - Player Total'!$AB$8:$AB$59,'Points - Player Total'!$A$8:$A$59,'Points - Teams W2'!$A44,'Teams - Window 2'!AM$6:AM$57,1)</f>
        <v>324</v>
      </c>
      <c r="AN44" s="97">
        <f>SUMIFS('Points - Player Total'!$AB$8:$AB$59,'Points - Player Total'!$A$8:$A$59,'Points - Teams W2'!$A44,'Teams - Window 2'!AN$6:AN$57,1)</f>
        <v>0</v>
      </c>
      <c r="AO44" s="97">
        <f>SUMIFS('Points - Player Total'!$AB$8:$AB$59,'Points - Player Total'!$A$8:$A$59,'Points - Teams W2'!$A44,'Teams - Window 2'!AO$6:AO$57,1)</f>
        <v>0</v>
      </c>
      <c r="AP44" s="97">
        <f>SUMIFS('Points - Player Total'!$AB$8:$AB$59,'Points - Player Total'!$A$8:$A$59,'Points - Teams W2'!$A44,'Teams - Window 2'!AP$6:AP$57,1)</f>
        <v>0</v>
      </c>
      <c r="AQ44" s="97">
        <f>SUMIFS('Points - Player Total'!$AB$8:$AB$59,'Points - Player Total'!$A$8:$A$59,'Points - Teams W2'!$A44,'Teams - Window 2'!AQ$6:AQ$57,1)</f>
        <v>0</v>
      </c>
      <c r="AR44" s="97">
        <f>SUMIFS('Points - Player Total'!$AB$8:$AB$59,'Points - Player Total'!$A$8:$A$59,'Points - Teams W2'!$A44,'Teams - Window 2'!AR$6:AR$57,1)</f>
        <v>324</v>
      </c>
      <c r="AS44" s="97">
        <f>SUMIFS('Points - Player Total'!$AB$8:$AB$59,'Points - Player Total'!$A$8:$A$59,'Points - Teams W2'!$A44,'Teams - Window 2'!AS$6:AS$57,1)</f>
        <v>0</v>
      </c>
      <c r="AT44" s="97">
        <f>SUMIFS('Points - Player Total'!$AB$8:$AB$59,'Points - Player Total'!$A$8:$A$59,'Points - Teams W2'!$A44,'Teams - Window 2'!AT$6:AT$57,1)</f>
        <v>0</v>
      </c>
      <c r="AU44" s="97">
        <f>SUMIFS('Points - Player Total'!$AB$8:$AB$59,'Points - Player Total'!$A$8:$A$59,'Points - Teams W2'!$A44,'Teams - Window 2'!AU$6:AU$57,1)</f>
        <v>0</v>
      </c>
      <c r="AV44" s="97">
        <f>SUMIFS('Points - Player Total'!$AB$8:$AB$59,'Points - Player Total'!$A$8:$A$59,'Points - Teams W2'!$A44,'Teams - Window 2'!AV$6:AV$57,1)</f>
        <v>0</v>
      </c>
      <c r="AW44" s="97">
        <f>SUMIFS('Points - Player Total'!$AB$8:$AB$59,'Points - Player Total'!$A$8:$A$59,'Points - Teams W2'!$A44,'Teams - Window 2'!AW$6:AW$57,1)</f>
        <v>324</v>
      </c>
      <c r="AX44" s="97">
        <f>SUMIFS('Points - Player Total'!$AB$8:$AB$59,'Points - Player Total'!$A$8:$A$59,'Points - Teams W2'!$A44,'Teams - Window 2'!AX$6:AX$57,1)</f>
        <v>324</v>
      </c>
      <c r="AY44" s="97">
        <f>SUMIFS('Points - Player Total'!$AB$8:$AB$59,'Points - Player Total'!$A$8:$A$59,'Points - Teams W2'!$A44,'Teams - Window 2'!AY$6:AY$57,1)</f>
        <v>324</v>
      </c>
      <c r="AZ44" s="97">
        <f>SUMIFS('Points - Player Total'!$AB$8:$AB$59,'Points - Player Total'!$A$8:$A$59,'Points - Teams W2'!$A44,'Teams - Window 2'!AZ$6:AZ$57,1)</f>
        <v>324</v>
      </c>
      <c r="BA44" s="97">
        <f>SUMIFS('Points - Player Total'!$AB$8:$AB$59,'Points - Player Total'!$A$8:$A$59,'Points - Teams W2'!$A44,'Teams - Window 2'!BA$6:BA$57,1)</f>
        <v>0</v>
      </c>
      <c r="BB44" s="97">
        <f>SUMIFS('Points - Player Total'!$AB$8:$AB$59,'Points - Player Total'!$A$8:$A$59,'Points - Teams W2'!$A44,'Teams - Window 2'!BB$6:BB$57,1)</f>
        <v>324</v>
      </c>
      <c r="BC44" s="97">
        <f>SUMIFS('Points - Player Total'!$AB$8:$AB$59,'Points - Player Total'!$A$8:$A$59,'Points - Teams W2'!$A44,'Teams - Window 2'!BC$6:BC$57,1)</f>
        <v>324</v>
      </c>
      <c r="BD44" s="97">
        <f>SUMIFS('Points - Player Total'!$AB$8:$AB$59,'Points - Player Total'!$A$8:$A$59,'Points - Teams W2'!$A44,'Teams - Window 2'!BD$6:BD$57,1)</f>
        <v>0</v>
      </c>
      <c r="BE44" s="97">
        <f>SUMIFS('Points - Player Total'!$AB$8:$AB$59,'Points - Player Total'!$A$8:$A$59,'Points - Teams W2'!$A44,'Teams - Window 2'!BE$6:BE$57,1)</f>
        <v>324</v>
      </c>
      <c r="BF44" s="97"/>
    </row>
    <row r="45" spans="1:58" x14ac:dyDescent="0.25">
      <c r="A45" t="s">
        <v>3</v>
      </c>
      <c r="B45" s="16" t="s">
        <v>79</v>
      </c>
      <c r="C45" t="s">
        <v>99</v>
      </c>
      <c r="D45" s="15">
        <v>7.5</v>
      </c>
      <c r="E45" s="97">
        <f>SUMIFS('Points - Player Total'!$AB$8:$AB$59,'Points - Player Total'!$A$8:$A$59,'Points - Teams W2'!$A45,'Teams - Window 2'!E$6:E$57,1)</f>
        <v>0</v>
      </c>
      <c r="F45" s="97">
        <f>SUMIFS('Points - Player Total'!$AB$8:$AB$59,'Points - Player Total'!$A$8:$A$59,'Points - Teams W2'!$A45,'Teams - Window 2'!F$6:F$57,1)</f>
        <v>216</v>
      </c>
      <c r="G45" s="97">
        <f>SUMIFS('Points - Player Total'!$AB$8:$AB$59,'Points - Player Total'!$A$8:$A$59,'Points - Teams W2'!$A45,'Teams - Window 2'!G$6:G$57,1)</f>
        <v>0</v>
      </c>
      <c r="H45" s="97">
        <f>SUMIFS('Points - Player Total'!$AB$8:$AB$59,'Points - Player Total'!$A$8:$A$59,'Points - Teams W2'!$A45,'Teams - Window 2'!H$6:H$57,1)</f>
        <v>0</v>
      </c>
      <c r="I45" s="97">
        <f>SUMIFS('Points - Player Total'!$AB$8:$AB$59,'Points - Player Total'!$A$8:$A$59,'Points - Teams W2'!$A45,'Teams - Window 2'!I$6:I$57,1)</f>
        <v>0</v>
      </c>
      <c r="J45" s="97">
        <f>SUMIFS('Points - Player Total'!$AB$8:$AB$59,'Points - Player Total'!$A$8:$A$59,'Points - Teams W2'!$A45,'Teams - Window 2'!J$6:J$57,1)</f>
        <v>0</v>
      </c>
      <c r="K45" s="97">
        <f>SUMIFS('Points - Player Total'!$AB$8:$AB$59,'Points - Player Total'!$A$8:$A$59,'Points - Teams W2'!$A45,'Teams - Window 2'!K$6:K$57,1)</f>
        <v>0</v>
      </c>
      <c r="L45" s="97">
        <f>SUMIFS('Points - Player Total'!$AB$8:$AB$59,'Points - Player Total'!$A$8:$A$59,'Points - Teams W2'!$A45,'Teams - Window 2'!L$6:L$57,1)</f>
        <v>0</v>
      </c>
      <c r="M45" s="97">
        <f>SUMIFS('Points - Player Total'!$AB$8:$AB$59,'Points - Player Total'!$A$8:$A$59,'Points - Teams W2'!$A45,'Teams - Window 2'!M$6:M$57,1)</f>
        <v>0</v>
      </c>
      <c r="N45" s="97">
        <f>SUMIFS('Points - Player Total'!$AB$8:$AB$59,'Points - Player Total'!$A$8:$A$59,'Points - Teams W2'!$A45,'Teams - Window 2'!N$6:N$57,1)</f>
        <v>0</v>
      </c>
      <c r="O45" s="97">
        <f>SUMIFS('Points - Player Total'!$AB$8:$AB$59,'Points - Player Total'!$A$8:$A$59,'Points - Teams W2'!$A45,'Teams - Window 2'!O$6:O$57,1)</f>
        <v>0</v>
      </c>
      <c r="P45" s="97">
        <f>SUMIFS('Points - Player Total'!$AB$8:$AB$59,'Points - Player Total'!$A$8:$A$59,'Points - Teams W2'!$A45,'Teams - Window 2'!P$6:P$57,1)</f>
        <v>0</v>
      </c>
      <c r="Q45" s="97">
        <f>SUMIFS('Points - Player Total'!$AB$8:$AB$59,'Points - Player Total'!$A$8:$A$59,'Points - Teams W2'!$A45,'Teams - Window 2'!Q$6:Q$57,1)</f>
        <v>0</v>
      </c>
      <c r="R45" s="97">
        <f>SUMIFS('Points - Player Total'!$AB$8:$AB$59,'Points - Player Total'!$A$8:$A$59,'Points - Teams W2'!$A45,'Teams - Window 2'!R$6:R$57,1)</f>
        <v>0</v>
      </c>
      <c r="S45" s="97">
        <f>SUMIFS('Points - Player Total'!$AB$8:$AB$59,'Points - Player Total'!$A$8:$A$59,'Points - Teams W2'!$A45,'Teams - Window 2'!S$6:S$57,1)</f>
        <v>0</v>
      </c>
      <c r="T45" s="97">
        <f>SUMIFS('Points - Player Total'!$AB$8:$AB$59,'Points - Player Total'!$A$8:$A$59,'Points - Teams W2'!$A45,'Teams - Window 2'!T$6:T$57,1)</f>
        <v>0</v>
      </c>
      <c r="U45" s="97">
        <f>SUMIFS('Points - Player Total'!$AB$8:$AB$59,'Points - Player Total'!$A$8:$A$59,'Points - Teams W2'!$A45,'Teams - Window 2'!U$6:U$57,1)</f>
        <v>0</v>
      </c>
      <c r="V45" s="97">
        <f>SUMIFS('Points - Player Total'!$AB$8:$AB$59,'Points - Player Total'!$A$8:$A$59,'Points - Teams W2'!$A45,'Teams - Window 2'!V$6:V$57,1)</f>
        <v>0</v>
      </c>
      <c r="W45" s="97">
        <f>SUMIFS('Points - Player Total'!$AB$8:$AB$59,'Points - Player Total'!$A$8:$A$59,'Points - Teams W2'!$A45,'Teams - Window 2'!W$6:W$57,1)</f>
        <v>0</v>
      </c>
      <c r="X45" s="97">
        <f>SUMIFS('Points - Player Total'!$AB$8:$AB$59,'Points - Player Total'!$A$8:$A$59,'Points - Teams W2'!$A45,'Teams - Window 2'!X$6:X$57,1)</f>
        <v>0</v>
      </c>
      <c r="Y45" s="97">
        <f>SUMIFS('Points - Player Total'!$AB$8:$AB$59,'Points - Player Total'!$A$8:$A$59,'Points - Teams W2'!$A45,'Teams - Window 2'!Y$6:Y$57,1)</f>
        <v>0</v>
      </c>
      <c r="Z45" s="97">
        <f>SUMIFS('Points - Player Total'!$AB$8:$AB$59,'Points - Player Total'!$A$8:$A$59,'Points - Teams W2'!$A45,'Teams - Window 2'!Z$6:Z$57,1)</f>
        <v>0</v>
      </c>
      <c r="AA45" s="97">
        <f>SUMIFS('Points - Player Total'!$AB$8:$AB$59,'Points - Player Total'!$A$8:$A$59,'Points - Teams W2'!$A45,'Teams - Window 2'!AA$6:AA$57,1)</f>
        <v>0</v>
      </c>
      <c r="AB45" s="97">
        <f>SUMIFS('Points - Player Total'!$AB$8:$AB$59,'Points - Player Total'!$A$8:$A$59,'Points - Teams W2'!$A45,'Teams - Window 2'!AB$6:AB$57,1)</f>
        <v>0</v>
      </c>
      <c r="AC45" s="97">
        <f>SUMIFS('Points - Player Total'!$AB$8:$AB$59,'Points - Player Total'!$A$8:$A$59,'Points - Teams W2'!$A45,'Teams - Window 2'!AC$6:AC$57,1)</f>
        <v>0</v>
      </c>
      <c r="AD45" s="97">
        <f>SUMIFS('Points - Player Total'!$AB$8:$AB$59,'Points - Player Total'!$A$8:$A$59,'Points - Teams W2'!$A45,'Teams - Window 2'!AD$6:AD$57,1)</f>
        <v>0</v>
      </c>
      <c r="AE45" s="97">
        <f>SUMIFS('Points - Player Total'!$AB$8:$AB$59,'Points - Player Total'!$A$8:$A$59,'Points - Teams W2'!$A45,'Teams - Window 2'!AE$6:AE$57,1)</f>
        <v>0</v>
      </c>
      <c r="AF45" s="97">
        <f>SUMIFS('Points - Player Total'!$AB$8:$AB$59,'Points - Player Total'!$A$8:$A$59,'Points - Teams W2'!$A45,'Teams - Window 2'!AF$6:AF$57,1)</f>
        <v>0</v>
      </c>
      <c r="AG45" s="97">
        <f>SUMIFS('Points - Player Total'!$AB$8:$AB$59,'Points - Player Total'!$A$8:$A$59,'Points - Teams W2'!$A45,'Teams - Window 2'!AG$6:AG$57,1)</f>
        <v>0</v>
      </c>
      <c r="AH45" s="97">
        <f>SUMIFS('Points - Player Total'!$AB$8:$AB$59,'Points - Player Total'!$A$8:$A$59,'Points - Teams W2'!$A45,'Teams - Window 2'!AH$6:AH$57,1)</f>
        <v>0</v>
      </c>
      <c r="AI45" s="97">
        <f>SUMIFS('Points - Player Total'!$AB$8:$AB$59,'Points - Player Total'!$A$8:$A$59,'Points - Teams W2'!$A45,'Teams - Window 2'!AI$6:AI$57,1)</f>
        <v>0</v>
      </c>
      <c r="AJ45" s="97">
        <f>SUMIFS('Points - Player Total'!$AB$8:$AB$59,'Points - Player Total'!$A$8:$A$59,'Points - Teams W2'!$A45,'Teams - Window 2'!AJ$6:AJ$57,1)</f>
        <v>0</v>
      </c>
      <c r="AK45" s="97">
        <f>SUMIFS('Points - Player Total'!$AB$8:$AB$59,'Points - Player Total'!$A$8:$A$59,'Points - Teams W2'!$A45,'Teams - Window 2'!AK$6:AK$57,1)</f>
        <v>0</v>
      </c>
      <c r="AL45" s="97">
        <f>SUMIFS('Points - Player Total'!$AB$8:$AB$59,'Points - Player Total'!$A$8:$A$59,'Points - Teams W2'!$A45,'Teams - Window 2'!AL$6:AL$57,1)</f>
        <v>0</v>
      </c>
      <c r="AM45" s="97">
        <f>SUMIFS('Points - Player Total'!$AB$8:$AB$59,'Points - Player Total'!$A$8:$A$59,'Points - Teams W2'!$A45,'Teams - Window 2'!AM$6:AM$57,1)</f>
        <v>0</v>
      </c>
      <c r="AN45" s="97">
        <f>SUMIFS('Points - Player Total'!$AB$8:$AB$59,'Points - Player Total'!$A$8:$A$59,'Points - Teams W2'!$A45,'Teams - Window 2'!AN$6:AN$57,1)</f>
        <v>216</v>
      </c>
      <c r="AO45" s="97">
        <f>SUMIFS('Points - Player Total'!$AB$8:$AB$59,'Points - Player Total'!$A$8:$A$59,'Points - Teams W2'!$A45,'Teams - Window 2'!AO$6:AO$57,1)</f>
        <v>0</v>
      </c>
      <c r="AP45" s="97">
        <f>SUMIFS('Points - Player Total'!$AB$8:$AB$59,'Points - Player Total'!$A$8:$A$59,'Points - Teams W2'!$A45,'Teams - Window 2'!AP$6:AP$57,1)</f>
        <v>0</v>
      </c>
      <c r="AQ45" s="97">
        <f>SUMIFS('Points - Player Total'!$AB$8:$AB$59,'Points - Player Total'!$A$8:$A$59,'Points - Teams W2'!$A45,'Teams - Window 2'!AQ$6:AQ$57,1)</f>
        <v>0</v>
      </c>
      <c r="AR45" s="97">
        <f>SUMIFS('Points - Player Total'!$AB$8:$AB$59,'Points - Player Total'!$A$8:$A$59,'Points - Teams W2'!$A45,'Teams - Window 2'!AR$6:AR$57,1)</f>
        <v>0</v>
      </c>
      <c r="AS45" s="97">
        <f>SUMIFS('Points - Player Total'!$AB$8:$AB$59,'Points - Player Total'!$A$8:$A$59,'Points - Teams W2'!$A45,'Teams - Window 2'!AS$6:AS$57,1)</f>
        <v>0</v>
      </c>
      <c r="AT45" s="97">
        <f>SUMIFS('Points - Player Total'!$AB$8:$AB$59,'Points - Player Total'!$A$8:$A$59,'Points - Teams W2'!$A45,'Teams - Window 2'!AT$6:AT$57,1)</f>
        <v>0</v>
      </c>
      <c r="AU45" s="97">
        <f>SUMIFS('Points - Player Total'!$AB$8:$AB$59,'Points - Player Total'!$A$8:$A$59,'Points - Teams W2'!$A45,'Teams - Window 2'!AU$6:AU$57,1)</f>
        <v>0</v>
      </c>
      <c r="AV45" s="97">
        <f>SUMIFS('Points - Player Total'!$AB$8:$AB$59,'Points - Player Total'!$A$8:$A$59,'Points - Teams W2'!$A45,'Teams - Window 2'!AV$6:AV$57,1)</f>
        <v>0</v>
      </c>
      <c r="AW45" s="97">
        <f>SUMIFS('Points - Player Total'!$AB$8:$AB$59,'Points - Player Total'!$A$8:$A$59,'Points - Teams W2'!$A45,'Teams - Window 2'!AW$6:AW$57,1)</f>
        <v>0</v>
      </c>
      <c r="AX45" s="97">
        <f>SUMIFS('Points - Player Total'!$AB$8:$AB$59,'Points - Player Total'!$A$8:$A$59,'Points - Teams W2'!$A45,'Teams - Window 2'!AX$6:AX$57,1)</f>
        <v>0</v>
      </c>
      <c r="AY45" s="97">
        <f>SUMIFS('Points - Player Total'!$AB$8:$AB$59,'Points - Player Total'!$A$8:$A$59,'Points - Teams W2'!$A45,'Teams - Window 2'!AY$6:AY$57,1)</f>
        <v>0</v>
      </c>
      <c r="AZ45" s="97">
        <f>SUMIFS('Points - Player Total'!$AB$8:$AB$59,'Points - Player Total'!$A$8:$A$59,'Points - Teams W2'!$A45,'Teams - Window 2'!AZ$6:AZ$57,1)</f>
        <v>0</v>
      </c>
      <c r="BA45" s="97">
        <f>SUMIFS('Points - Player Total'!$AB$8:$AB$59,'Points - Player Total'!$A$8:$A$59,'Points - Teams W2'!$A45,'Teams - Window 2'!BA$6:BA$57,1)</f>
        <v>0</v>
      </c>
      <c r="BB45" s="97">
        <f>SUMIFS('Points - Player Total'!$AB$8:$AB$59,'Points - Player Total'!$A$8:$A$59,'Points - Teams W2'!$A45,'Teams - Window 2'!BB$6:BB$57,1)</f>
        <v>0</v>
      </c>
      <c r="BC45" s="97">
        <f>SUMIFS('Points - Player Total'!$AB$8:$AB$59,'Points - Player Total'!$A$8:$A$59,'Points - Teams W2'!$A45,'Teams - Window 2'!BC$6:BC$57,1)</f>
        <v>0</v>
      </c>
      <c r="BD45" s="97">
        <f>SUMIFS('Points - Player Total'!$AB$8:$AB$59,'Points - Player Total'!$A$8:$A$59,'Points - Teams W2'!$A45,'Teams - Window 2'!BD$6:BD$57,1)</f>
        <v>0</v>
      </c>
      <c r="BE45" s="97">
        <f>SUMIFS('Points - Player Total'!$AB$8:$AB$59,'Points - Player Total'!$A$8:$A$59,'Points - Teams W2'!$A45,'Teams - Window 2'!BE$6:BE$57,1)</f>
        <v>0</v>
      </c>
      <c r="BF45" s="97"/>
    </row>
    <row r="46" spans="1:58" x14ac:dyDescent="0.25">
      <c r="A46" t="s">
        <v>4</v>
      </c>
      <c r="B46" s="16" t="s">
        <v>78</v>
      </c>
      <c r="C46" t="s">
        <v>99</v>
      </c>
      <c r="D46" s="15">
        <v>7.5</v>
      </c>
      <c r="E46" s="97">
        <f>SUMIFS('Points - Player Total'!$AB$8:$AB$59,'Points - Player Total'!$A$8:$A$59,'Points - Teams W2'!$A46,'Teams - Window 2'!E$6:E$57,1)</f>
        <v>0</v>
      </c>
      <c r="F46" s="97">
        <f>SUMIFS('Points - Player Total'!$AB$8:$AB$59,'Points - Player Total'!$A$8:$A$59,'Points - Teams W2'!$A46,'Teams - Window 2'!F$6:F$57,1)</f>
        <v>0</v>
      </c>
      <c r="G46" s="97">
        <f>SUMIFS('Points - Player Total'!$AB$8:$AB$59,'Points - Player Total'!$A$8:$A$59,'Points - Teams W2'!$A46,'Teams - Window 2'!G$6:G$57,1)</f>
        <v>0</v>
      </c>
      <c r="H46" s="97">
        <f>SUMIFS('Points - Player Total'!$AB$8:$AB$59,'Points - Player Total'!$A$8:$A$59,'Points - Teams W2'!$A46,'Teams - Window 2'!H$6:H$57,1)</f>
        <v>222</v>
      </c>
      <c r="I46" s="97">
        <f>SUMIFS('Points - Player Total'!$AB$8:$AB$59,'Points - Player Total'!$A$8:$A$59,'Points - Teams W2'!$A46,'Teams - Window 2'!I$6:I$57,1)</f>
        <v>0</v>
      </c>
      <c r="J46" s="97">
        <f>SUMIFS('Points - Player Total'!$AB$8:$AB$59,'Points - Player Total'!$A$8:$A$59,'Points - Teams W2'!$A46,'Teams - Window 2'!J$6:J$57,1)</f>
        <v>0</v>
      </c>
      <c r="K46" s="97">
        <f>SUMIFS('Points - Player Total'!$AB$8:$AB$59,'Points - Player Total'!$A$8:$A$59,'Points - Teams W2'!$A46,'Teams - Window 2'!K$6:K$57,1)</f>
        <v>0</v>
      </c>
      <c r="L46" s="97">
        <f>SUMIFS('Points - Player Total'!$AB$8:$AB$59,'Points - Player Total'!$A$8:$A$59,'Points - Teams W2'!$A46,'Teams - Window 2'!L$6:L$57,1)</f>
        <v>0</v>
      </c>
      <c r="M46" s="97">
        <f>SUMIFS('Points - Player Total'!$AB$8:$AB$59,'Points - Player Total'!$A$8:$A$59,'Points - Teams W2'!$A46,'Teams - Window 2'!M$6:M$57,1)</f>
        <v>0</v>
      </c>
      <c r="N46" s="97">
        <f>SUMIFS('Points - Player Total'!$AB$8:$AB$59,'Points - Player Total'!$A$8:$A$59,'Points - Teams W2'!$A46,'Teams - Window 2'!N$6:N$57,1)</f>
        <v>0</v>
      </c>
      <c r="O46" s="97">
        <f>SUMIFS('Points - Player Total'!$AB$8:$AB$59,'Points - Player Total'!$A$8:$A$59,'Points - Teams W2'!$A46,'Teams - Window 2'!O$6:O$57,1)</f>
        <v>222</v>
      </c>
      <c r="P46" s="97">
        <f>SUMIFS('Points - Player Total'!$AB$8:$AB$59,'Points - Player Total'!$A$8:$A$59,'Points - Teams W2'!$A46,'Teams - Window 2'!P$6:P$57,1)</f>
        <v>0</v>
      </c>
      <c r="Q46" s="97">
        <f>SUMIFS('Points - Player Total'!$AB$8:$AB$59,'Points - Player Total'!$A$8:$A$59,'Points - Teams W2'!$A46,'Teams - Window 2'!Q$6:Q$57,1)</f>
        <v>0</v>
      </c>
      <c r="R46" s="97">
        <f>SUMIFS('Points - Player Total'!$AB$8:$AB$59,'Points - Player Total'!$A$8:$A$59,'Points - Teams W2'!$A46,'Teams - Window 2'!R$6:R$57,1)</f>
        <v>0</v>
      </c>
      <c r="S46" s="97">
        <f>SUMIFS('Points - Player Total'!$AB$8:$AB$59,'Points - Player Total'!$A$8:$A$59,'Points - Teams W2'!$A46,'Teams - Window 2'!S$6:S$57,1)</f>
        <v>0</v>
      </c>
      <c r="T46" s="97">
        <f>SUMIFS('Points - Player Total'!$AB$8:$AB$59,'Points - Player Total'!$A$8:$A$59,'Points - Teams W2'!$A46,'Teams - Window 2'!T$6:T$57,1)</f>
        <v>0</v>
      </c>
      <c r="U46" s="97">
        <f>SUMIFS('Points - Player Total'!$AB$8:$AB$59,'Points - Player Total'!$A$8:$A$59,'Points - Teams W2'!$A46,'Teams - Window 2'!U$6:U$57,1)</f>
        <v>0</v>
      </c>
      <c r="V46" s="97">
        <f>SUMIFS('Points - Player Total'!$AB$8:$AB$59,'Points - Player Total'!$A$8:$A$59,'Points - Teams W2'!$A46,'Teams - Window 2'!V$6:V$57,1)</f>
        <v>0</v>
      </c>
      <c r="W46" s="97">
        <f>SUMIFS('Points - Player Total'!$AB$8:$AB$59,'Points - Player Total'!$A$8:$A$59,'Points - Teams W2'!$A46,'Teams - Window 2'!W$6:W$57,1)</f>
        <v>222</v>
      </c>
      <c r="X46" s="97">
        <f>SUMIFS('Points - Player Total'!$AB$8:$AB$59,'Points - Player Total'!$A$8:$A$59,'Points - Teams W2'!$A46,'Teams - Window 2'!X$6:X$57,1)</f>
        <v>0</v>
      </c>
      <c r="Y46" s="97">
        <f>SUMIFS('Points - Player Total'!$AB$8:$AB$59,'Points - Player Total'!$A$8:$A$59,'Points - Teams W2'!$A46,'Teams - Window 2'!Y$6:Y$57,1)</f>
        <v>0</v>
      </c>
      <c r="Z46" s="97">
        <f>SUMIFS('Points - Player Total'!$AB$8:$AB$59,'Points - Player Total'!$A$8:$A$59,'Points - Teams W2'!$A46,'Teams - Window 2'!Z$6:Z$57,1)</f>
        <v>0</v>
      </c>
      <c r="AA46" s="97">
        <f>SUMIFS('Points - Player Total'!$AB$8:$AB$59,'Points - Player Total'!$A$8:$A$59,'Points - Teams W2'!$A46,'Teams - Window 2'!AA$6:AA$57,1)</f>
        <v>222</v>
      </c>
      <c r="AB46" s="97">
        <f>SUMIFS('Points - Player Total'!$AB$8:$AB$59,'Points - Player Total'!$A$8:$A$59,'Points - Teams W2'!$A46,'Teams - Window 2'!AB$6:AB$57,1)</f>
        <v>222</v>
      </c>
      <c r="AC46" s="97">
        <f>SUMIFS('Points - Player Total'!$AB$8:$AB$59,'Points - Player Total'!$A$8:$A$59,'Points - Teams W2'!$A46,'Teams - Window 2'!AC$6:AC$57,1)</f>
        <v>0</v>
      </c>
      <c r="AD46" s="97">
        <f>SUMIFS('Points - Player Total'!$AB$8:$AB$59,'Points - Player Total'!$A$8:$A$59,'Points - Teams W2'!$A46,'Teams - Window 2'!AD$6:AD$57,1)</f>
        <v>0</v>
      </c>
      <c r="AE46" s="97">
        <f>SUMIFS('Points - Player Total'!$AB$8:$AB$59,'Points - Player Total'!$A$8:$A$59,'Points - Teams W2'!$A46,'Teams - Window 2'!AE$6:AE$57,1)</f>
        <v>222</v>
      </c>
      <c r="AF46" s="97">
        <f>SUMIFS('Points - Player Total'!$AB$8:$AB$59,'Points - Player Total'!$A$8:$A$59,'Points - Teams W2'!$A46,'Teams - Window 2'!AF$6:AF$57,1)</f>
        <v>0</v>
      </c>
      <c r="AG46" s="97">
        <f>SUMIFS('Points - Player Total'!$AB$8:$AB$59,'Points - Player Total'!$A$8:$A$59,'Points - Teams W2'!$A46,'Teams - Window 2'!AG$6:AG$57,1)</f>
        <v>0</v>
      </c>
      <c r="AH46" s="97">
        <f>SUMIFS('Points - Player Total'!$AB$8:$AB$59,'Points - Player Total'!$A$8:$A$59,'Points - Teams W2'!$A46,'Teams - Window 2'!AH$6:AH$57,1)</f>
        <v>0</v>
      </c>
      <c r="AI46" s="97">
        <f>SUMIFS('Points - Player Total'!$AB$8:$AB$59,'Points - Player Total'!$A$8:$A$59,'Points - Teams W2'!$A46,'Teams - Window 2'!AI$6:AI$57,1)</f>
        <v>0</v>
      </c>
      <c r="AJ46" s="97">
        <f>SUMIFS('Points - Player Total'!$AB$8:$AB$59,'Points - Player Total'!$A$8:$A$59,'Points - Teams W2'!$A46,'Teams - Window 2'!AJ$6:AJ$57,1)</f>
        <v>0</v>
      </c>
      <c r="AK46" s="97">
        <f>SUMIFS('Points - Player Total'!$AB$8:$AB$59,'Points - Player Total'!$A$8:$A$59,'Points - Teams W2'!$A46,'Teams - Window 2'!AK$6:AK$57,1)</f>
        <v>0</v>
      </c>
      <c r="AL46" s="97">
        <f>SUMIFS('Points - Player Total'!$AB$8:$AB$59,'Points - Player Total'!$A$8:$A$59,'Points - Teams W2'!$A46,'Teams - Window 2'!AL$6:AL$57,1)</f>
        <v>0</v>
      </c>
      <c r="AM46" s="97">
        <f>SUMIFS('Points - Player Total'!$AB$8:$AB$59,'Points - Player Total'!$A$8:$A$59,'Points - Teams W2'!$A46,'Teams - Window 2'!AM$6:AM$57,1)</f>
        <v>0</v>
      </c>
      <c r="AN46" s="97">
        <f>SUMIFS('Points - Player Total'!$AB$8:$AB$59,'Points - Player Total'!$A$8:$A$59,'Points - Teams W2'!$A46,'Teams - Window 2'!AN$6:AN$57,1)</f>
        <v>222</v>
      </c>
      <c r="AO46" s="97">
        <f>SUMIFS('Points - Player Total'!$AB$8:$AB$59,'Points - Player Total'!$A$8:$A$59,'Points - Teams W2'!$A46,'Teams - Window 2'!AO$6:AO$57,1)</f>
        <v>0</v>
      </c>
      <c r="AP46" s="97">
        <f>SUMIFS('Points - Player Total'!$AB$8:$AB$59,'Points - Player Total'!$A$8:$A$59,'Points - Teams W2'!$A46,'Teams - Window 2'!AP$6:AP$57,1)</f>
        <v>0</v>
      </c>
      <c r="AQ46" s="97">
        <f>SUMIFS('Points - Player Total'!$AB$8:$AB$59,'Points - Player Total'!$A$8:$A$59,'Points - Teams W2'!$A46,'Teams - Window 2'!AQ$6:AQ$57,1)</f>
        <v>0</v>
      </c>
      <c r="AR46" s="97">
        <f>SUMIFS('Points - Player Total'!$AB$8:$AB$59,'Points - Player Total'!$A$8:$A$59,'Points - Teams W2'!$A46,'Teams - Window 2'!AR$6:AR$57,1)</f>
        <v>0</v>
      </c>
      <c r="AS46" s="97">
        <f>SUMIFS('Points - Player Total'!$AB$8:$AB$59,'Points - Player Total'!$A$8:$A$59,'Points - Teams W2'!$A46,'Teams - Window 2'!AS$6:AS$57,1)</f>
        <v>0</v>
      </c>
      <c r="AT46" s="97">
        <f>SUMIFS('Points - Player Total'!$AB$8:$AB$59,'Points - Player Total'!$A$8:$A$59,'Points - Teams W2'!$A46,'Teams - Window 2'!AT$6:AT$57,1)</f>
        <v>0</v>
      </c>
      <c r="AU46" s="97">
        <f>SUMIFS('Points - Player Total'!$AB$8:$AB$59,'Points - Player Total'!$A$8:$A$59,'Points - Teams W2'!$A46,'Teams - Window 2'!AU$6:AU$57,1)</f>
        <v>222</v>
      </c>
      <c r="AV46" s="97">
        <f>SUMIFS('Points - Player Total'!$AB$8:$AB$59,'Points - Player Total'!$A$8:$A$59,'Points - Teams W2'!$A46,'Teams - Window 2'!AV$6:AV$57,1)</f>
        <v>0</v>
      </c>
      <c r="AW46" s="97">
        <f>SUMIFS('Points - Player Total'!$AB$8:$AB$59,'Points - Player Total'!$A$8:$A$59,'Points - Teams W2'!$A46,'Teams - Window 2'!AW$6:AW$57,1)</f>
        <v>0</v>
      </c>
      <c r="AX46" s="97">
        <f>SUMIFS('Points - Player Total'!$AB$8:$AB$59,'Points - Player Total'!$A$8:$A$59,'Points - Teams W2'!$A46,'Teams - Window 2'!AX$6:AX$57,1)</f>
        <v>0</v>
      </c>
      <c r="AY46" s="97">
        <f>SUMIFS('Points - Player Total'!$AB$8:$AB$59,'Points - Player Total'!$A$8:$A$59,'Points - Teams W2'!$A46,'Teams - Window 2'!AY$6:AY$57,1)</f>
        <v>0</v>
      </c>
      <c r="AZ46" s="97">
        <f>SUMIFS('Points - Player Total'!$AB$8:$AB$59,'Points - Player Total'!$A$8:$A$59,'Points - Teams W2'!$A46,'Teams - Window 2'!AZ$6:AZ$57,1)</f>
        <v>0</v>
      </c>
      <c r="BA46" s="97">
        <f>SUMIFS('Points - Player Total'!$AB$8:$AB$59,'Points - Player Total'!$A$8:$A$59,'Points - Teams W2'!$A46,'Teams - Window 2'!BA$6:BA$57,1)</f>
        <v>0</v>
      </c>
      <c r="BB46" s="97">
        <f>SUMIFS('Points - Player Total'!$AB$8:$AB$59,'Points - Player Total'!$A$8:$A$59,'Points - Teams W2'!$A46,'Teams - Window 2'!BB$6:BB$57,1)</f>
        <v>0</v>
      </c>
      <c r="BC46" s="97">
        <f>SUMIFS('Points - Player Total'!$AB$8:$AB$59,'Points - Player Total'!$A$8:$A$59,'Points - Teams W2'!$A46,'Teams - Window 2'!BC$6:BC$57,1)</f>
        <v>0</v>
      </c>
      <c r="BD46" s="97">
        <f>SUMIFS('Points - Player Total'!$AB$8:$AB$59,'Points - Player Total'!$A$8:$A$59,'Points - Teams W2'!$A46,'Teams - Window 2'!BD$6:BD$57,1)</f>
        <v>222</v>
      </c>
      <c r="BE46" s="97">
        <f>SUMIFS('Points - Player Total'!$AB$8:$AB$59,'Points - Player Total'!$A$8:$A$59,'Points - Teams W2'!$A46,'Teams - Window 2'!BE$6:BE$57,1)</f>
        <v>0</v>
      </c>
      <c r="BF46" s="97"/>
    </row>
    <row r="47" spans="1:58" x14ac:dyDescent="0.25">
      <c r="A47" t="s">
        <v>10</v>
      </c>
      <c r="B47" s="16" t="s">
        <v>80</v>
      </c>
      <c r="C47" t="s">
        <v>99</v>
      </c>
      <c r="D47" s="15">
        <v>6</v>
      </c>
      <c r="E47" s="97">
        <f>SUMIFS('Points - Player Total'!$AB$8:$AB$59,'Points - Player Total'!$A$8:$A$59,'Points - Teams W2'!$A47,'Teams - Window 2'!E$6:E$57,1)</f>
        <v>0</v>
      </c>
      <c r="F47" s="97">
        <f>SUMIFS('Points - Player Total'!$AB$8:$AB$59,'Points - Player Total'!$A$8:$A$59,'Points - Teams W2'!$A47,'Teams - Window 2'!F$6:F$57,1)</f>
        <v>0</v>
      </c>
      <c r="G47" s="97">
        <f>SUMIFS('Points - Player Total'!$AB$8:$AB$59,'Points - Player Total'!$A$8:$A$59,'Points - Teams W2'!$A47,'Teams - Window 2'!G$6:G$57,1)</f>
        <v>0</v>
      </c>
      <c r="H47" s="97">
        <f>SUMIFS('Points - Player Total'!$AB$8:$AB$59,'Points - Player Total'!$A$8:$A$59,'Points - Teams W2'!$A47,'Teams - Window 2'!H$6:H$57,1)</f>
        <v>0</v>
      </c>
      <c r="I47" s="97">
        <f>SUMIFS('Points - Player Total'!$AB$8:$AB$59,'Points - Player Total'!$A$8:$A$59,'Points - Teams W2'!$A47,'Teams - Window 2'!I$6:I$57,1)</f>
        <v>0</v>
      </c>
      <c r="J47" s="97">
        <f>SUMIFS('Points - Player Total'!$AB$8:$AB$59,'Points - Player Total'!$A$8:$A$59,'Points - Teams W2'!$A47,'Teams - Window 2'!J$6:J$57,1)</f>
        <v>0</v>
      </c>
      <c r="K47" s="97">
        <f>SUMIFS('Points - Player Total'!$AB$8:$AB$59,'Points - Player Total'!$A$8:$A$59,'Points - Teams W2'!$A47,'Teams - Window 2'!K$6:K$57,1)</f>
        <v>0</v>
      </c>
      <c r="L47" s="97">
        <f>SUMIFS('Points - Player Total'!$AB$8:$AB$59,'Points - Player Total'!$A$8:$A$59,'Points - Teams W2'!$A47,'Teams - Window 2'!L$6:L$57,1)</f>
        <v>0</v>
      </c>
      <c r="M47" s="97">
        <f>SUMIFS('Points - Player Total'!$AB$8:$AB$59,'Points - Player Total'!$A$8:$A$59,'Points - Teams W2'!$A47,'Teams - Window 2'!M$6:M$57,1)</f>
        <v>0</v>
      </c>
      <c r="N47" s="97">
        <f>SUMIFS('Points - Player Total'!$AB$8:$AB$59,'Points - Player Total'!$A$8:$A$59,'Points - Teams W2'!$A47,'Teams - Window 2'!N$6:N$57,1)</f>
        <v>0</v>
      </c>
      <c r="O47" s="97">
        <f>SUMIFS('Points - Player Total'!$AB$8:$AB$59,'Points - Player Total'!$A$8:$A$59,'Points - Teams W2'!$A47,'Teams - Window 2'!O$6:O$57,1)</f>
        <v>0</v>
      </c>
      <c r="P47" s="97">
        <f>SUMIFS('Points - Player Total'!$AB$8:$AB$59,'Points - Player Total'!$A$8:$A$59,'Points - Teams W2'!$A47,'Teams - Window 2'!P$6:P$57,1)</f>
        <v>0</v>
      </c>
      <c r="Q47" s="97">
        <f>SUMIFS('Points - Player Total'!$AB$8:$AB$59,'Points - Player Total'!$A$8:$A$59,'Points - Teams W2'!$A47,'Teams - Window 2'!Q$6:Q$57,1)</f>
        <v>0</v>
      </c>
      <c r="R47" s="97">
        <f>SUMIFS('Points - Player Total'!$AB$8:$AB$59,'Points - Player Total'!$A$8:$A$59,'Points - Teams W2'!$A47,'Teams - Window 2'!R$6:R$57,1)</f>
        <v>0</v>
      </c>
      <c r="S47" s="97">
        <f>SUMIFS('Points - Player Total'!$AB$8:$AB$59,'Points - Player Total'!$A$8:$A$59,'Points - Teams W2'!$A47,'Teams - Window 2'!S$6:S$57,1)</f>
        <v>0</v>
      </c>
      <c r="T47" s="97">
        <f>SUMIFS('Points - Player Total'!$AB$8:$AB$59,'Points - Player Total'!$A$8:$A$59,'Points - Teams W2'!$A47,'Teams - Window 2'!T$6:T$57,1)</f>
        <v>0</v>
      </c>
      <c r="U47" s="97">
        <f>SUMIFS('Points - Player Total'!$AB$8:$AB$59,'Points - Player Total'!$A$8:$A$59,'Points - Teams W2'!$A47,'Teams - Window 2'!U$6:U$57,1)</f>
        <v>0</v>
      </c>
      <c r="V47" s="97">
        <f>SUMIFS('Points - Player Total'!$AB$8:$AB$59,'Points - Player Total'!$A$8:$A$59,'Points - Teams W2'!$A47,'Teams - Window 2'!V$6:V$57,1)</f>
        <v>0</v>
      </c>
      <c r="W47" s="97">
        <f>SUMIFS('Points - Player Total'!$AB$8:$AB$59,'Points - Player Total'!$A$8:$A$59,'Points - Teams W2'!$A47,'Teams - Window 2'!W$6:W$57,1)</f>
        <v>0</v>
      </c>
      <c r="X47" s="97">
        <f>SUMIFS('Points - Player Total'!$AB$8:$AB$59,'Points - Player Total'!$A$8:$A$59,'Points - Teams W2'!$A47,'Teams - Window 2'!X$6:X$57,1)</f>
        <v>170</v>
      </c>
      <c r="Y47" s="97">
        <f>SUMIFS('Points - Player Total'!$AB$8:$AB$59,'Points - Player Total'!$A$8:$A$59,'Points - Teams W2'!$A47,'Teams - Window 2'!Y$6:Y$57,1)</f>
        <v>0</v>
      </c>
      <c r="Z47" s="97">
        <f>SUMIFS('Points - Player Total'!$AB$8:$AB$59,'Points - Player Total'!$A$8:$A$59,'Points - Teams W2'!$A47,'Teams - Window 2'!Z$6:Z$57,1)</f>
        <v>0</v>
      </c>
      <c r="AA47" s="97">
        <f>SUMIFS('Points - Player Total'!$AB$8:$AB$59,'Points - Player Total'!$A$8:$A$59,'Points - Teams W2'!$A47,'Teams - Window 2'!AA$6:AA$57,1)</f>
        <v>0</v>
      </c>
      <c r="AB47" s="97">
        <f>SUMIFS('Points - Player Total'!$AB$8:$AB$59,'Points - Player Total'!$A$8:$A$59,'Points - Teams W2'!$A47,'Teams - Window 2'!AB$6:AB$57,1)</f>
        <v>0</v>
      </c>
      <c r="AC47" s="97">
        <f>SUMIFS('Points - Player Total'!$AB$8:$AB$59,'Points - Player Total'!$A$8:$A$59,'Points - Teams W2'!$A47,'Teams - Window 2'!AC$6:AC$57,1)</f>
        <v>0</v>
      </c>
      <c r="AD47" s="97">
        <f>SUMIFS('Points - Player Total'!$AB$8:$AB$59,'Points - Player Total'!$A$8:$A$59,'Points - Teams W2'!$A47,'Teams - Window 2'!AD$6:AD$57,1)</f>
        <v>0</v>
      </c>
      <c r="AE47" s="97">
        <f>SUMIFS('Points - Player Total'!$AB$8:$AB$59,'Points - Player Total'!$A$8:$A$59,'Points - Teams W2'!$A47,'Teams - Window 2'!AE$6:AE$57,1)</f>
        <v>0</v>
      </c>
      <c r="AF47" s="97">
        <f>SUMIFS('Points - Player Total'!$AB$8:$AB$59,'Points - Player Total'!$A$8:$A$59,'Points - Teams W2'!$A47,'Teams - Window 2'!AF$6:AF$57,1)</f>
        <v>0</v>
      </c>
      <c r="AG47" s="97">
        <f>SUMIFS('Points - Player Total'!$AB$8:$AB$59,'Points - Player Total'!$A$8:$A$59,'Points - Teams W2'!$A47,'Teams - Window 2'!AG$6:AG$57,1)</f>
        <v>170</v>
      </c>
      <c r="AH47" s="97">
        <f>SUMIFS('Points - Player Total'!$AB$8:$AB$59,'Points - Player Total'!$A$8:$A$59,'Points - Teams W2'!$A47,'Teams - Window 2'!AH$6:AH$57,1)</f>
        <v>0</v>
      </c>
      <c r="AI47" s="97">
        <f>SUMIFS('Points - Player Total'!$AB$8:$AB$59,'Points - Player Total'!$A$8:$A$59,'Points - Teams W2'!$A47,'Teams - Window 2'!AI$6:AI$57,1)</f>
        <v>0</v>
      </c>
      <c r="AJ47" s="97">
        <f>SUMIFS('Points - Player Total'!$AB$8:$AB$59,'Points - Player Total'!$A$8:$A$59,'Points - Teams W2'!$A47,'Teams - Window 2'!AJ$6:AJ$57,1)</f>
        <v>0</v>
      </c>
      <c r="AK47" s="97">
        <f>SUMIFS('Points - Player Total'!$AB$8:$AB$59,'Points - Player Total'!$A$8:$A$59,'Points - Teams W2'!$A47,'Teams - Window 2'!AK$6:AK$57,1)</f>
        <v>0</v>
      </c>
      <c r="AL47" s="97">
        <f>SUMIFS('Points - Player Total'!$AB$8:$AB$59,'Points - Player Total'!$A$8:$A$59,'Points - Teams W2'!$A47,'Teams - Window 2'!AL$6:AL$57,1)</f>
        <v>0</v>
      </c>
      <c r="AM47" s="97">
        <f>SUMIFS('Points - Player Total'!$AB$8:$AB$59,'Points - Player Total'!$A$8:$A$59,'Points - Teams W2'!$A47,'Teams - Window 2'!AM$6:AM$57,1)</f>
        <v>0</v>
      </c>
      <c r="AN47" s="97">
        <f>SUMIFS('Points - Player Total'!$AB$8:$AB$59,'Points - Player Total'!$A$8:$A$59,'Points - Teams W2'!$A47,'Teams - Window 2'!AN$6:AN$57,1)</f>
        <v>0</v>
      </c>
      <c r="AO47" s="97">
        <f>SUMIFS('Points - Player Total'!$AB$8:$AB$59,'Points - Player Total'!$A$8:$A$59,'Points - Teams W2'!$A47,'Teams - Window 2'!AO$6:AO$57,1)</f>
        <v>170</v>
      </c>
      <c r="AP47" s="97">
        <f>SUMIFS('Points - Player Total'!$AB$8:$AB$59,'Points - Player Total'!$A$8:$A$59,'Points - Teams W2'!$A47,'Teams - Window 2'!AP$6:AP$57,1)</f>
        <v>170</v>
      </c>
      <c r="AQ47" s="97">
        <f>SUMIFS('Points - Player Total'!$AB$8:$AB$59,'Points - Player Total'!$A$8:$A$59,'Points - Teams W2'!$A47,'Teams - Window 2'!AQ$6:AQ$57,1)</f>
        <v>0</v>
      </c>
      <c r="AR47" s="97">
        <f>SUMIFS('Points - Player Total'!$AB$8:$AB$59,'Points - Player Total'!$A$8:$A$59,'Points - Teams W2'!$A47,'Teams - Window 2'!AR$6:AR$57,1)</f>
        <v>0</v>
      </c>
      <c r="AS47" s="97">
        <f>SUMIFS('Points - Player Total'!$AB$8:$AB$59,'Points - Player Total'!$A$8:$A$59,'Points - Teams W2'!$A47,'Teams - Window 2'!AS$6:AS$57,1)</f>
        <v>0</v>
      </c>
      <c r="AT47" s="97">
        <f>SUMIFS('Points - Player Total'!$AB$8:$AB$59,'Points - Player Total'!$A$8:$A$59,'Points - Teams W2'!$A47,'Teams - Window 2'!AT$6:AT$57,1)</f>
        <v>0</v>
      </c>
      <c r="AU47" s="97">
        <f>SUMIFS('Points - Player Total'!$AB$8:$AB$59,'Points - Player Total'!$A$8:$A$59,'Points - Teams W2'!$A47,'Teams - Window 2'!AU$6:AU$57,1)</f>
        <v>0</v>
      </c>
      <c r="AV47" s="97">
        <f>SUMIFS('Points - Player Total'!$AB$8:$AB$59,'Points - Player Total'!$A$8:$A$59,'Points - Teams W2'!$A47,'Teams - Window 2'!AV$6:AV$57,1)</f>
        <v>0</v>
      </c>
      <c r="AW47" s="97">
        <f>SUMIFS('Points - Player Total'!$AB$8:$AB$59,'Points - Player Total'!$A$8:$A$59,'Points - Teams W2'!$A47,'Teams - Window 2'!AW$6:AW$57,1)</f>
        <v>0</v>
      </c>
      <c r="AX47" s="97">
        <f>SUMIFS('Points - Player Total'!$AB$8:$AB$59,'Points - Player Total'!$A$8:$A$59,'Points - Teams W2'!$A47,'Teams - Window 2'!AX$6:AX$57,1)</f>
        <v>0</v>
      </c>
      <c r="AY47" s="97">
        <f>SUMIFS('Points - Player Total'!$AB$8:$AB$59,'Points - Player Total'!$A$8:$A$59,'Points - Teams W2'!$A47,'Teams - Window 2'!AY$6:AY$57,1)</f>
        <v>0</v>
      </c>
      <c r="AZ47" s="97">
        <f>SUMIFS('Points - Player Total'!$AB$8:$AB$59,'Points - Player Total'!$A$8:$A$59,'Points - Teams W2'!$A47,'Teams - Window 2'!AZ$6:AZ$57,1)</f>
        <v>0</v>
      </c>
      <c r="BA47" s="97">
        <f>SUMIFS('Points - Player Total'!$AB$8:$AB$59,'Points - Player Total'!$A$8:$A$59,'Points - Teams W2'!$A47,'Teams - Window 2'!BA$6:BA$57,1)</f>
        <v>0</v>
      </c>
      <c r="BB47" s="97">
        <f>SUMIFS('Points - Player Total'!$AB$8:$AB$59,'Points - Player Total'!$A$8:$A$59,'Points - Teams W2'!$A47,'Teams - Window 2'!BB$6:BB$57,1)</f>
        <v>0</v>
      </c>
      <c r="BC47" s="97">
        <f>SUMIFS('Points - Player Total'!$AB$8:$AB$59,'Points - Player Total'!$A$8:$A$59,'Points - Teams W2'!$A47,'Teams - Window 2'!BC$6:BC$57,1)</f>
        <v>0</v>
      </c>
      <c r="BD47" s="97">
        <f>SUMIFS('Points - Player Total'!$AB$8:$AB$59,'Points - Player Total'!$A$8:$A$59,'Points - Teams W2'!$A47,'Teams - Window 2'!BD$6:BD$57,1)</f>
        <v>0</v>
      </c>
      <c r="BE47" s="97">
        <f>SUMIFS('Points - Player Total'!$AB$8:$AB$59,'Points - Player Total'!$A$8:$A$59,'Points - Teams W2'!$A47,'Teams - Window 2'!BE$6:BE$57,1)</f>
        <v>0</v>
      </c>
      <c r="BF47" s="97"/>
    </row>
    <row r="48" spans="1:58" x14ac:dyDescent="0.25">
      <c r="A48" t="s">
        <v>7</v>
      </c>
      <c r="B48" s="16" t="s">
        <v>80</v>
      </c>
      <c r="C48" t="s">
        <v>99</v>
      </c>
      <c r="D48" s="15">
        <v>5</v>
      </c>
      <c r="E48" s="97">
        <f>SUMIFS('Points - Player Total'!$AB$8:$AB$59,'Points - Player Total'!$A$8:$A$59,'Points - Teams W2'!$A48,'Teams - Window 2'!E$6:E$57,1)</f>
        <v>0</v>
      </c>
      <c r="F48" s="97">
        <f>SUMIFS('Points - Player Total'!$AB$8:$AB$59,'Points - Player Total'!$A$8:$A$59,'Points - Teams W2'!$A48,'Teams - Window 2'!F$6:F$57,1)</f>
        <v>0</v>
      </c>
      <c r="G48" s="97">
        <f>SUMIFS('Points - Player Total'!$AB$8:$AB$59,'Points - Player Total'!$A$8:$A$59,'Points - Teams W2'!$A48,'Teams - Window 2'!G$6:G$57,1)</f>
        <v>0</v>
      </c>
      <c r="H48" s="97">
        <f>SUMIFS('Points - Player Total'!$AB$8:$AB$59,'Points - Player Total'!$A$8:$A$59,'Points - Teams W2'!$A48,'Teams - Window 2'!H$6:H$57,1)</f>
        <v>0</v>
      </c>
      <c r="I48" s="97">
        <f>SUMIFS('Points - Player Total'!$AB$8:$AB$59,'Points - Player Total'!$A$8:$A$59,'Points - Teams W2'!$A48,'Teams - Window 2'!I$6:I$57,1)</f>
        <v>0</v>
      </c>
      <c r="J48" s="97">
        <f>SUMIFS('Points - Player Total'!$AB$8:$AB$59,'Points - Player Total'!$A$8:$A$59,'Points - Teams W2'!$A48,'Teams - Window 2'!J$6:J$57,1)</f>
        <v>71</v>
      </c>
      <c r="K48" s="97">
        <f>SUMIFS('Points - Player Total'!$AB$8:$AB$59,'Points - Player Total'!$A$8:$A$59,'Points - Teams W2'!$A48,'Teams - Window 2'!K$6:K$57,1)</f>
        <v>0</v>
      </c>
      <c r="L48" s="97">
        <f>SUMIFS('Points - Player Total'!$AB$8:$AB$59,'Points - Player Total'!$A$8:$A$59,'Points - Teams W2'!$A48,'Teams - Window 2'!L$6:L$57,1)</f>
        <v>71</v>
      </c>
      <c r="M48" s="97">
        <f>SUMIFS('Points - Player Total'!$AB$8:$AB$59,'Points - Player Total'!$A$8:$A$59,'Points - Teams W2'!$A48,'Teams - Window 2'!M$6:M$57,1)</f>
        <v>0</v>
      </c>
      <c r="N48" s="97">
        <f>SUMIFS('Points - Player Total'!$AB$8:$AB$59,'Points - Player Total'!$A$8:$A$59,'Points - Teams W2'!$A48,'Teams - Window 2'!N$6:N$57,1)</f>
        <v>71</v>
      </c>
      <c r="O48" s="97">
        <f>SUMIFS('Points - Player Total'!$AB$8:$AB$59,'Points - Player Total'!$A$8:$A$59,'Points - Teams W2'!$A48,'Teams - Window 2'!O$6:O$57,1)</f>
        <v>0</v>
      </c>
      <c r="P48" s="97">
        <f>SUMIFS('Points - Player Total'!$AB$8:$AB$59,'Points - Player Total'!$A$8:$A$59,'Points - Teams W2'!$A48,'Teams - Window 2'!P$6:P$57,1)</f>
        <v>71</v>
      </c>
      <c r="Q48" s="97">
        <f>SUMIFS('Points - Player Total'!$AB$8:$AB$59,'Points - Player Total'!$A$8:$A$59,'Points - Teams W2'!$A48,'Teams - Window 2'!Q$6:Q$57,1)</f>
        <v>0</v>
      </c>
      <c r="R48" s="97">
        <f>SUMIFS('Points - Player Total'!$AB$8:$AB$59,'Points - Player Total'!$A$8:$A$59,'Points - Teams W2'!$A48,'Teams - Window 2'!R$6:R$57,1)</f>
        <v>0</v>
      </c>
      <c r="S48" s="97">
        <f>SUMIFS('Points - Player Total'!$AB$8:$AB$59,'Points - Player Total'!$A$8:$A$59,'Points - Teams W2'!$A48,'Teams - Window 2'!S$6:S$57,1)</f>
        <v>0</v>
      </c>
      <c r="T48" s="97">
        <f>SUMIFS('Points - Player Total'!$AB$8:$AB$59,'Points - Player Total'!$A$8:$A$59,'Points - Teams W2'!$A48,'Teams - Window 2'!T$6:T$57,1)</f>
        <v>0</v>
      </c>
      <c r="U48" s="97">
        <f>SUMIFS('Points - Player Total'!$AB$8:$AB$59,'Points - Player Total'!$A$8:$A$59,'Points - Teams W2'!$A48,'Teams - Window 2'!U$6:U$57,1)</f>
        <v>0</v>
      </c>
      <c r="V48" s="97">
        <f>SUMIFS('Points - Player Total'!$AB$8:$AB$59,'Points - Player Total'!$A$8:$A$59,'Points - Teams W2'!$A48,'Teams - Window 2'!V$6:V$57,1)</f>
        <v>0</v>
      </c>
      <c r="W48" s="97">
        <f>SUMIFS('Points - Player Total'!$AB$8:$AB$59,'Points - Player Total'!$A$8:$A$59,'Points - Teams W2'!$A48,'Teams - Window 2'!W$6:W$57,1)</f>
        <v>0</v>
      </c>
      <c r="X48" s="97">
        <f>SUMIFS('Points - Player Total'!$AB$8:$AB$59,'Points - Player Total'!$A$8:$A$59,'Points - Teams W2'!$A48,'Teams - Window 2'!X$6:X$57,1)</f>
        <v>0</v>
      </c>
      <c r="Y48" s="97">
        <f>SUMIFS('Points - Player Total'!$AB$8:$AB$59,'Points - Player Total'!$A$8:$A$59,'Points - Teams W2'!$A48,'Teams - Window 2'!Y$6:Y$57,1)</f>
        <v>71</v>
      </c>
      <c r="Z48" s="97">
        <f>SUMIFS('Points - Player Total'!$AB$8:$AB$59,'Points - Player Total'!$A$8:$A$59,'Points - Teams W2'!$A48,'Teams - Window 2'!Z$6:Z$57,1)</f>
        <v>0</v>
      </c>
      <c r="AA48" s="97">
        <f>SUMIFS('Points - Player Total'!$AB$8:$AB$59,'Points - Player Total'!$A$8:$A$59,'Points - Teams W2'!$A48,'Teams - Window 2'!AA$6:AA$57,1)</f>
        <v>0</v>
      </c>
      <c r="AB48" s="97">
        <f>SUMIFS('Points - Player Total'!$AB$8:$AB$59,'Points - Player Total'!$A$8:$A$59,'Points - Teams W2'!$A48,'Teams - Window 2'!AB$6:AB$57,1)</f>
        <v>0</v>
      </c>
      <c r="AC48" s="97">
        <f>SUMIFS('Points - Player Total'!$AB$8:$AB$59,'Points - Player Total'!$A$8:$A$59,'Points - Teams W2'!$A48,'Teams - Window 2'!AC$6:AC$57,1)</f>
        <v>0</v>
      </c>
      <c r="AD48" s="97">
        <f>SUMIFS('Points - Player Total'!$AB$8:$AB$59,'Points - Player Total'!$A$8:$A$59,'Points - Teams W2'!$A48,'Teams - Window 2'!AD$6:AD$57,1)</f>
        <v>0</v>
      </c>
      <c r="AE48" s="97">
        <f>SUMIFS('Points - Player Total'!$AB$8:$AB$59,'Points - Player Total'!$A$8:$A$59,'Points - Teams W2'!$A48,'Teams - Window 2'!AE$6:AE$57,1)</f>
        <v>0</v>
      </c>
      <c r="AF48" s="97">
        <f>SUMIFS('Points - Player Total'!$AB$8:$AB$59,'Points - Player Total'!$A$8:$A$59,'Points - Teams W2'!$A48,'Teams - Window 2'!AF$6:AF$57,1)</f>
        <v>0</v>
      </c>
      <c r="AG48" s="97">
        <f>SUMIFS('Points - Player Total'!$AB$8:$AB$59,'Points - Player Total'!$A$8:$A$59,'Points - Teams W2'!$A48,'Teams - Window 2'!AG$6:AG$57,1)</f>
        <v>0</v>
      </c>
      <c r="AH48" s="97">
        <f>SUMIFS('Points - Player Total'!$AB$8:$AB$59,'Points - Player Total'!$A$8:$A$59,'Points - Teams W2'!$A48,'Teams - Window 2'!AH$6:AH$57,1)</f>
        <v>0</v>
      </c>
      <c r="AI48" s="97">
        <f>SUMIFS('Points - Player Total'!$AB$8:$AB$59,'Points - Player Total'!$A$8:$A$59,'Points - Teams W2'!$A48,'Teams - Window 2'!AI$6:AI$57,1)</f>
        <v>0</v>
      </c>
      <c r="AJ48" s="97">
        <f>SUMIFS('Points - Player Total'!$AB$8:$AB$59,'Points - Player Total'!$A$8:$A$59,'Points - Teams W2'!$A48,'Teams - Window 2'!AJ$6:AJ$57,1)</f>
        <v>0</v>
      </c>
      <c r="AK48" s="97">
        <f>SUMIFS('Points - Player Total'!$AB$8:$AB$59,'Points - Player Total'!$A$8:$A$59,'Points - Teams W2'!$A48,'Teams - Window 2'!AK$6:AK$57,1)</f>
        <v>0</v>
      </c>
      <c r="AL48" s="97">
        <f>SUMIFS('Points - Player Total'!$AB$8:$AB$59,'Points - Player Total'!$A$8:$A$59,'Points - Teams W2'!$A48,'Teams - Window 2'!AL$6:AL$57,1)</f>
        <v>0</v>
      </c>
      <c r="AM48" s="97">
        <f>SUMIFS('Points - Player Total'!$AB$8:$AB$59,'Points - Player Total'!$A$8:$A$59,'Points - Teams W2'!$A48,'Teams - Window 2'!AM$6:AM$57,1)</f>
        <v>0</v>
      </c>
      <c r="AN48" s="97">
        <f>SUMIFS('Points - Player Total'!$AB$8:$AB$59,'Points - Player Total'!$A$8:$A$59,'Points - Teams W2'!$A48,'Teams - Window 2'!AN$6:AN$57,1)</f>
        <v>0</v>
      </c>
      <c r="AO48" s="97">
        <f>SUMIFS('Points - Player Total'!$AB$8:$AB$59,'Points - Player Total'!$A$8:$A$59,'Points - Teams W2'!$A48,'Teams - Window 2'!AO$6:AO$57,1)</f>
        <v>0</v>
      </c>
      <c r="AP48" s="97">
        <f>SUMIFS('Points - Player Total'!$AB$8:$AB$59,'Points - Player Total'!$A$8:$A$59,'Points - Teams W2'!$A48,'Teams - Window 2'!AP$6:AP$57,1)</f>
        <v>0</v>
      </c>
      <c r="AQ48" s="97">
        <f>SUMIFS('Points - Player Total'!$AB$8:$AB$59,'Points - Player Total'!$A$8:$A$59,'Points - Teams W2'!$A48,'Teams - Window 2'!AQ$6:AQ$57,1)</f>
        <v>71</v>
      </c>
      <c r="AR48" s="97">
        <f>SUMIFS('Points - Player Total'!$AB$8:$AB$59,'Points - Player Total'!$A$8:$A$59,'Points - Teams W2'!$A48,'Teams - Window 2'!AR$6:AR$57,1)</f>
        <v>0</v>
      </c>
      <c r="AS48" s="97">
        <f>SUMIFS('Points - Player Total'!$AB$8:$AB$59,'Points - Player Total'!$A$8:$A$59,'Points - Teams W2'!$A48,'Teams - Window 2'!AS$6:AS$57,1)</f>
        <v>71</v>
      </c>
      <c r="AT48" s="97">
        <f>SUMIFS('Points - Player Total'!$AB$8:$AB$59,'Points - Player Total'!$A$8:$A$59,'Points - Teams W2'!$A48,'Teams - Window 2'!AT$6:AT$57,1)</f>
        <v>0</v>
      </c>
      <c r="AU48" s="97">
        <f>SUMIFS('Points - Player Total'!$AB$8:$AB$59,'Points - Player Total'!$A$8:$A$59,'Points - Teams W2'!$A48,'Teams - Window 2'!AU$6:AU$57,1)</f>
        <v>0</v>
      </c>
      <c r="AV48" s="97">
        <f>SUMIFS('Points - Player Total'!$AB$8:$AB$59,'Points - Player Total'!$A$8:$A$59,'Points - Teams W2'!$A48,'Teams - Window 2'!AV$6:AV$57,1)</f>
        <v>0</v>
      </c>
      <c r="AW48" s="97">
        <f>SUMIFS('Points - Player Total'!$AB$8:$AB$59,'Points - Player Total'!$A$8:$A$59,'Points - Teams W2'!$A48,'Teams - Window 2'!AW$6:AW$57,1)</f>
        <v>0</v>
      </c>
      <c r="AX48" s="97">
        <f>SUMIFS('Points - Player Total'!$AB$8:$AB$59,'Points - Player Total'!$A$8:$A$59,'Points - Teams W2'!$A48,'Teams - Window 2'!AX$6:AX$57,1)</f>
        <v>0</v>
      </c>
      <c r="AY48" s="97">
        <f>SUMIFS('Points - Player Total'!$AB$8:$AB$59,'Points - Player Total'!$A$8:$A$59,'Points - Teams W2'!$A48,'Teams - Window 2'!AY$6:AY$57,1)</f>
        <v>71</v>
      </c>
      <c r="AZ48" s="97">
        <f>SUMIFS('Points - Player Total'!$AB$8:$AB$59,'Points - Player Total'!$A$8:$A$59,'Points - Teams W2'!$A48,'Teams - Window 2'!AZ$6:AZ$57,1)</f>
        <v>0</v>
      </c>
      <c r="BA48" s="97">
        <f>SUMIFS('Points - Player Total'!$AB$8:$AB$59,'Points - Player Total'!$A$8:$A$59,'Points - Teams W2'!$A48,'Teams - Window 2'!BA$6:BA$57,1)</f>
        <v>0</v>
      </c>
      <c r="BB48" s="97">
        <f>SUMIFS('Points - Player Total'!$AB$8:$AB$59,'Points - Player Total'!$A$8:$A$59,'Points - Teams W2'!$A48,'Teams - Window 2'!BB$6:BB$57,1)</f>
        <v>0</v>
      </c>
      <c r="BC48" s="97">
        <f>SUMIFS('Points - Player Total'!$AB$8:$AB$59,'Points - Player Total'!$A$8:$A$59,'Points - Teams W2'!$A48,'Teams - Window 2'!BC$6:BC$57,1)</f>
        <v>0</v>
      </c>
      <c r="BD48" s="97">
        <f>SUMIFS('Points - Player Total'!$AB$8:$AB$59,'Points - Player Total'!$A$8:$A$59,'Points - Teams W2'!$A48,'Teams - Window 2'!BD$6:BD$57,1)</f>
        <v>0</v>
      </c>
      <c r="BE48" s="97">
        <f>SUMIFS('Points - Player Total'!$AB$8:$AB$59,'Points - Player Total'!$A$8:$A$59,'Points - Teams W2'!$A48,'Teams - Window 2'!BE$6:BE$57,1)</f>
        <v>0</v>
      </c>
      <c r="BF48" s="97"/>
    </row>
    <row r="49" spans="1:58" x14ac:dyDescent="0.25">
      <c r="A49" t="s">
        <v>24</v>
      </c>
      <c r="B49" s="16" t="s">
        <v>79</v>
      </c>
      <c r="C49" t="s">
        <v>99</v>
      </c>
      <c r="D49" s="15">
        <v>4.5</v>
      </c>
      <c r="E49" s="97">
        <f>SUMIFS('Points - Player Total'!$AB$8:$AB$59,'Points - Player Total'!$A$8:$A$59,'Points - Teams W2'!$A49,'Teams - Window 2'!E$6:E$57,1)</f>
        <v>0</v>
      </c>
      <c r="F49" s="97">
        <f>SUMIFS('Points - Player Total'!$AB$8:$AB$59,'Points - Player Total'!$A$8:$A$59,'Points - Teams W2'!$A49,'Teams - Window 2'!F$6:F$57,1)</f>
        <v>0</v>
      </c>
      <c r="G49" s="97">
        <f>SUMIFS('Points - Player Total'!$AB$8:$AB$59,'Points - Player Total'!$A$8:$A$59,'Points - Teams W2'!$A49,'Teams - Window 2'!G$6:G$57,1)</f>
        <v>0</v>
      </c>
      <c r="H49" s="97">
        <f>SUMIFS('Points - Player Total'!$AB$8:$AB$59,'Points - Player Total'!$A$8:$A$59,'Points - Teams W2'!$A49,'Teams - Window 2'!H$6:H$57,1)</f>
        <v>0</v>
      </c>
      <c r="I49" s="97">
        <f>SUMIFS('Points - Player Total'!$AB$8:$AB$59,'Points - Player Total'!$A$8:$A$59,'Points - Teams W2'!$A49,'Teams - Window 2'!I$6:I$57,1)</f>
        <v>0</v>
      </c>
      <c r="J49" s="97">
        <f>SUMIFS('Points - Player Total'!$AB$8:$AB$59,'Points - Player Total'!$A$8:$A$59,'Points - Teams W2'!$A49,'Teams - Window 2'!J$6:J$57,1)</f>
        <v>0</v>
      </c>
      <c r="K49" s="97">
        <f>SUMIFS('Points - Player Total'!$AB$8:$AB$59,'Points - Player Total'!$A$8:$A$59,'Points - Teams W2'!$A49,'Teams - Window 2'!K$6:K$57,1)</f>
        <v>0</v>
      </c>
      <c r="L49" s="97">
        <f>SUMIFS('Points - Player Total'!$AB$8:$AB$59,'Points - Player Total'!$A$8:$A$59,'Points - Teams W2'!$A49,'Teams - Window 2'!L$6:L$57,1)</f>
        <v>0</v>
      </c>
      <c r="M49" s="97">
        <f>SUMIFS('Points - Player Total'!$AB$8:$AB$59,'Points - Player Total'!$A$8:$A$59,'Points - Teams W2'!$A49,'Teams - Window 2'!M$6:M$57,1)</f>
        <v>0</v>
      </c>
      <c r="N49" s="97">
        <f>SUMIFS('Points - Player Total'!$AB$8:$AB$59,'Points - Player Total'!$A$8:$A$59,'Points - Teams W2'!$A49,'Teams - Window 2'!N$6:N$57,1)</f>
        <v>0</v>
      </c>
      <c r="O49" s="97">
        <f>SUMIFS('Points - Player Total'!$AB$8:$AB$59,'Points - Player Total'!$A$8:$A$59,'Points - Teams W2'!$A49,'Teams - Window 2'!O$6:O$57,1)</f>
        <v>0</v>
      </c>
      <c r="P49" s="97">
        <f>SUMIFS('Points - Player Total'!$AB$8:$AB$59,'Points - Player Total'!$A$8:$A$59,'Points - Teams W2'!$A49,'Teams - Window 2'!P$6:P$57,1)</f>
        <v>0</v>
      </c>
      <c r="Q49" s="97">
        <f>SUMIFS('Points - Player Total'!$AB$8:$AB$59,'Points - Player Total'!$A$8:$A$59,'Points - Teams W2'!$A49,'Teams - Window 2'!Q$6:Q$57,1)</f>
        <v>0</v>
      </c>
      <c r="R49" s="97">
        <f>SUMIFS('Points - Player Total'!$AB$8:$AB$59,'Points - Player Total'!$A$8:$A$59,'Points - Teams W2'!$A49,'Teams - Window 2'!R$6:R$57,1)</f>
        <v>0</v>
      </c>
      <c r="S49" s="97">
        <f>SUMIFS('Points - Player Total'!$AB$8:$AB$59,'Points - Player Total'!$A$8:$A$59,'Points - Teams W2'!$A49,'Teams - Window 2'!S$6:S$57,1)</f>
        <v>0</v>
      </c>
      <c r="T49" s="97">
        <f>SUMIFS('Points - Player Total'!$AB$8:$AB$59,'Points - Player Total'!$A$8:$A$59,'Points - Teams W2'!$A49,'Teams - Window 2'!T$6:T$57,1)</f>
        <v>71</v>
      </c>
      <c r="U49" s="97">
        <f>SUMIFS('Points - Player Total'!$AB$8:$AB$59,'Points - Player Total'!$A$8:$A$59,'Points - Teams W2'!$A49,'Teams - Window 2'!U$6:U$57,1)</f>
        <v>0</v>
      </c>
      <c r="V49" s="97">
        <f>SUMIFS('Points - Player Total'!$AB$8:$AB$59,'Points - Player Total'!$A$8:$A$59,'Points - Teams W2'!$A49,'Teams - Window 2'!V$6:V$57,1)</f>
        <v>0</v>
      </c>
      <c r="W49" s="97">
        <f>SUMIFS('Points - Player Total'!$AB$8:$AB$59,'Points - Player Total'!$A$8:$A$59,'Points - Teams W2'!$A49,'Teams - Window 2'!W$6:W$57,1)</f>
        <v>0</v>
      </c>
      <c r="X49" s="97">
        <f>SUMIFS('Points - Player Total'!$AB$8:$AB$59,'Points - Player Total'!$A$8:$A$59,'Points - Teams W2'!$A49,'Teams - Window 2'!X$6:X$57,1)</f>
        <v>0</v>
      </c>
      <c r="Y49" s="97">
        <f>SUMIFS('Points - Player Total'!$AB$8:$AB$59,'Points - Player Total'!$A$8:$A$59,'Points - Teams W2'!$A49,'Teams - Window 2'!Y$6:Y$57,1)</f>
        <v>0</v>
      </c>
      <c r="Z49" s="97">
        <f>SUMIFS('Points - Player Total'!$AB$8:$AB$59,'Points - Player Total'!$A$8:$A$59,'Points - Teams W2'!$A49,'Teams - Window 2'!Z$6:Z$57,1)</f>
        <v>0</v>
      </c>
      <c r="AA49" s="97">
        <f>SUMIFS('Points - Player Total'!$AB$8:$AB$59,'Points - Player Total'!$A$8:$A$59,'Points - Teams W2'!$A49,'Teams - Window 2'!AA$6:AA$57,1)</f>
        <v>0</v>
      </c>
      <c r="AB49" s="97">
        <f>SUMIFS('Points - Player Total'!$AB$8:$AB$59,'Points - Player Total'!$A$8:$A$59,'Points - Teams W2'!$A49,'Teams - Window 2'!AB$6:AB$57,1)</f>
        <v>0</v>
      </c>
      <c r="AC49" s="97">
        <f>SUMIFS('Points - Player Total'!$AB$8:$AB$59,'Points - Player Total'!$A$8:$A$59,'Points - Teams W2'!$A49,'Teams - Window 2'!AC$6:AC$57,1)</f>
        <v>0</v>
      </c>
      <c r="AD49" s="97">
        <f>SUMIFS('Points - Player Total'!$AB$8:$AB$59,'Points - Player Total'!$A$8:$A$59,'Points - Teams W2'!$A49,'Teams - Window 2'!AD$6:AD$57,1)</f>
        <v>0</v>
      </c>
      <c r="AE49" s="97">
        <f>SUMIFS('Points - Player Total'!$AB$8:$AB$59,'Points - Player Total'!$A$8:$A$59,'Points - Teams W2'!$A49,'Teams - Window 2'!AE$6:AE$57,1)</f>
        <v>0</v>
      </c>
      <c r="AF49" s="97">
        <f>SUMIFS('Points - Player Total'!$AB$8:$AB$59,'Points - Player Total'!$A$8:$A$59,'Points - Teams W2'!$A49,'Teams - Window 2'!AF$6:AF$57,1)</f>
        <v>71</v>
      </c>
      <c r="AG49" s="97">
        <f>SUMIFS('Points - Player Total'!$AB$8:$AB$59,'Points - Player Total'!$A$8:$A$59,'Points - Teams W2'!$A49,'Teams - Window 2'!AG$6:AG$57,1)</f>
        <v>0</v>
      </c>
      <c r="AH49" s="97">
        <f>SUMIFS('Points - Player Total'!$AB$8:$AB$59,'Points - Player Total'!$A$8:$A$59,'Points - Teams W2'!$A49,'Teams - Window 2'!AH$6:AH$57,1)</f>
        <v>71</v>
      </c>
      <c r="AI49" s="97">
        <f>SUMIFS('Points - Player Total'!$AB$8:$AB$59,'Points - Player Total'!$A$8:$A$59,'Points - Teams W2'!$A49,'Teams - Window 2'!AI$6:AI$57,1)</f>
        <v>0</v>
      </c>
      <c r="AJ49" s="97">
        <f>SUMIFS('Points - Player Total'!$AB$8:$AB$59,'Points - Player Total'!$A$8:$A$59,'Points - Teams W2'!$A49,'Teams - Window 2'!AJ$6:AJ$57,1)</f>
        <v>0</v>
      </c>
      <c r="AK49" s="97">
        <f>SUMIFS('Points - Player Total'!$AB$8:$AB$59,'Points - Player Total'!$A$8:$A$59,'Points - Teams W2'!$A49,'Teams - Window 2'!AK$6:AK$57,1)</f>
        <v>71</v>
      </c>
      <c r="AL49" s="97">
        <f>SUMIFS('Points - Player Total'!$AB$8:$AB$59,'Points - Player Total'!$A$8:$A$59,'Points - Teams W2'!$A49,'Teams - Window 2'!AL$6:AL$57,1)</f>
        <v>0</v>
      </c>
      <c r="AM49" s="97">
        <f>SUMIFS('Points - Player Total'!$AB$8:$AB$59,'Points - Player Total'!$A$8:$A$59,'Points - Teams W2'!$A49,'Teams - Window 2'!AM$6:AM$57,1)</f>
        <v>0</v>
      </c>
      <c r="AN49" s="97">
        <f>SUMIFS('Points - Player Total'!$AB$8:$AB$59,'Points - Player Total'!$A$8:$A$59,'Points - Teams W2'!$A49,'Teams - Window 2'!AN$6:AN$57,1)</f>
        <v>0</v>
      </c>
      <c r="AO49" s="97">
        <f>SUMIFS('Points - Player Total'!$AB$8:$AB$59,'Points - Player Total'!$A$8:$A$59,'Points - Teams W2'!$A49,'Teams - Window 2'!AO$6:AO$57,1)</f>
        <v>0</v>
      </c>
      <c r="AP49" s="97">
        <f>SUMIFS('Points - Player Total'!$AB$8:$AB$59,'Points - Player Total'!$A$8:$A$59,'Points - Teams W2'!$A49,'Teams - Window 2'!AP$6:AP$57,1)</f>
        <v>71</v>
      </c>
      <c r="AQ49" s="97">
        <f>SUMIFS('Points - Player Total'!$AB$8:$AB$59,'Points - Player Total'!$A$8:$A$59,'Points - Teams W2'!$A49,'Teams - Window 2'!AQ$6:AQ$57,1)</f>
        <v>0</v>
      </c>
      <c r="AR49" s="97">
        <f>SUMIFS('Points - Player Total'!$AB$8:$AB$59,'Points - Player Total'!$A$8:$A$59,'Points - Teams W2'!$A49,'Teams - Window 2'!AR$6:AR$57,1)</f>
        <v>0</v>
      </c>
      <c r="AS49" s="97">
        <f>SUMIFS('Points - Player Total'!$AB$8:$AB$59,'Points - Player Total'!$A$8:$A$59,'Points - Teams W2'!$A49,'Teams - Window 2'!AS$6:AS$57,1)</f>
        <v>0</v>
      </c>
      <c r="AT49" s="97">
        <f>SUMIFS('Points - Player Total'!$AB$8:$AB$59,'Points - Player Total'!$A$8:$A$59,'Points - Teams W2'!$A49,'Teams - Window 2'!AT$6:AT$57,1)</f>
        <v>71</v>
      </c>
      <c r="AU49" s="97">
        <f>SUMIFS('Points - Player Total'!$AB$8:$AB$59,'Points - Player Total'!$A$8:$A$59,'Points - Teams W2'!$A49,'Teams - Window 2'!AU$6:AU$57,1)</f>
        <v>0</v>
      </c>
      <c r="AV49" s="97">
        <f>SUMIFS('Points - Player Total'!$AB$8:$AB$59,'Points - Player Total'!$A$8:$A$59,'Points - Teams W2'!$A49,'Teams - Window 2'!AV$6:AV$57,1)</f>
        <v>71</v>
      </c>
      <c r="AW49" s="97">
        <f>SUMIFS('Points - Player Total'!$AB$8:$AB$59,'Points - Player Total'!$A$8:$A$59,'Points - Teams W2'!$A49,'Teams - Window 2'!AW$6:AW$57,1)</f>
        <v>0</v>
      </c>
      <c r="AX49" s="97">
        <f>SUMIFS('Points - Player Total'!$AB$8:$AB$59,'Points - Player Total'!$A$8:$A$59,'Points - Teams W2'!$A49,'Teams - Window 2'!AX$6:AX$57,1)</f>
        <v>0</v>
      </c>
      <c r="AY49" s="97">
        <f>SUMIFS('Points - Player Total'!$AB$8:$AB$59,'Points - Player Total'!$A$8:$A$59,'Points - Teams W2'!$A49,'Teams - Window 2'!AY$6:AY$57,1)</f>
        <v>0</v>
      </c>
      <c r="AZ49" s="97">
        <f>SUMIFS('Points - Player Total'!$AB$8:$AB$59,'Points - Player Total'!$A$8:$A$59,'Points - Teams W2'!$A49,'Teams - Window 2'!AZ$6:AZ$57,1)</f>
        <v>0</v>
      </c>
      <c r="BA49" s="97">
        <f>SUMIFS('Points - Player Total'!$AB$8:$AB$59,'Points - Player Total'!$A$8:$A$59,'Points - Teams W2'!$A49,'Teams - Window 2'!BA$6:BA$57,1)</f>
        <v>71</v>
      </c>
      <c r="BB49" s="97">
        <f>SUMIFS('Points - Player Total'!$AB$8:$AB$59,'Points - Player Total'!$A$8:$A$59,'Points - Teams W2'!$A49,'Teams - Window 2'!BB$6:BB$57,1)</f>
        <v>0</v>
      </c>
      <c r="BC49" s="97">
        <f>SUMIFS('Points - Player Total'!$AB$8:$AB$59,'Points - Player Total'!$A$8:$A$59,'Points - Teams W2'!$A49,'Teams - Window 2'!BC$6:BC$57,1)</f>
        <v>0</v>
      </c>
      <c r="BD49" s="97">
        <f>SUMIFS('Points - Player Total'!$AB$8:$AB$59,'Points - Player Total'!$A$8:$A$59,'Points - Teams W2'!$A49,'Teams - Window 2'!BD$6:BD$57,1)</f>
        <v>0</v>
      </c>
      <c r="BE49" s="97">
        <f>SUMIFS('Points - Player Total'!$AB$8:$AB$59,'Points - Player Total'!$A$8:$A$59,'Points - Teams W2'!$A49,'Teams - Window 2'!BE$6:BE$57,1)</f>
        <v>0</v>
      </c>
      <c r="BF49" s="97"/>
    </row>
    <row r="51" spans="1:58" x14ac:dyDescent="0.25">
      <c r="E51" s="87">
        <f>SUM(E6:E49)</f>
        <v>1926</v>
      </c>
      <c r="F51" s="87">
        <f t="shared" ref="F51:BE51" si="0">SUM(F6:F49)</f>
        <v>2261</v>
      </c>
      <c r="G51" s="87">
        <f t="shared" si="0"/>
        <v>2155</v>
      </c>
      <c r="H51" s="87">
        <f t="shared" si="0"/>
        <v>1831</v>
      </c>
      <c r="I51" s="87">
        <f>SUM(I6:I49)</f>
        <v>2338</v>
      </c>
      <c r="J51" s="87">
        <f t="shared" si="0"/>
        <v>1685</v>
      </c>
      <c r="K51" s="87">
        <f t="shared" si="0"/>
        <v>2234</v>
      </c>
      <c r="L51" s="87">
        <f t="shared" si="0"/>
        <v>2378</v>
      </c>
      <c r="M51" s="87">
        <f t="shared" si="0"/>
        <v>2533</v>
      </c>
      <c r="N51" s="87">
        <f t="shared" si="0"/>
        <v>2077</v>
      </c>
      <c r="O51" s="87">
        <f t="shared" si="0"/>
        <v>2500</v>
      </c>
      <c r="P51" s="87">
        <f t="shared" si="0"/>
        <v>1332</v>
      </c>
      <c r="Q51" s="87">
        <f t="shared" si="0"/>
        <v>1654</v>
      </c>
      <c r="R51" s="87">
        <f t="shared" si="0"/>
        <v>2098</v>
      </c>
      <c r="S51" s="87">
        <f t="shared" si="0"/>
        <v>2268</v>
      </c>
      <c r="T51" s="87">
        <f t="shared" si="0"/>
        <v>1261</v>
      </c>
      <c r="U51" s="87">
        <f t="shared" si="0"/>
        <v>2099</v>
      </c>
      <c r="V51" s="87">
        <f t="shared" si="0"/>
        <v>2166</v>
      </c>
      <c r="W51" s="87">
        <f t="shared" si="0"/>
        <v>2324</v>
      </c>
      <c r="X51" s="87">
        <f t="shared" si="0"/>
        <v>1902</v>
      </c>
      <c r="Y51" s="87">
        <f t="shared" si="0"/>
        <v>1700</v>
      </c>
      <c r="Z51" s="87">
        <f t="shared" si="0"/>
        <v>1970</v>
      </c>
      <c r="AA51" s="87">
        <f t="shared" si="0"/>
        <v>1790</v>
      </c>
      <c r="AB51" s="87">
        <f t="shared" si="0"/>
        <v>1918</v>
      </c>
      <c r="AC51" s="87">
        <f t="shared" si="0"/>
        <v>2261</v>
      </c>
      <c r="AD51" s="87">
        <f t="shared" si="0"/>
        <v>2298</v>
      </c>
      <c r="AE51" s="87">
        <f t="shared" si="0"/>
        <v>2078</v>
      </c>
      <c r="AF51" s="87">
        <f t="shared" si="0"/>
        <v>1507</v>
      </c>
      <c r="AG51" s="87">
        <f t="shared" si="0"/>
        <v>1573</v>
      </c>
      <c r="AH51" s="87">
        <f t="shared" si="0"/>
        <v>1456</v>
      </c>
      <c r="AI51" s="87">
        <f t="shared" si="0"/>
        <v>1571</v>
      </c>
      <c r="AJ51" s="87">
        <f t="shared" si="0"/>
        <v>2089</v>
      </c>
      <c r="AK51" s="87">
        <f t="shared" si="0"/>
        <v>1819</v>
      </c>
      <c r="AL51" s="87">
        <f t="shared" si="0"/>
        <v>2207</v>
      </c>
      <c r="AM51" s="87">
        <f t="shared" si="0"/>
        <v>1459</v>
      </c>
      <c r="AN51" s="87">
        <f t="shared" si="0"/>
        <v>1493</v>
      </c>
      <c r="AO51" s="87">
        <f t="shared" si="0"/>
        <v>1821</v>
      </c>
      <c r="AP51" s="87">
        <f t="shared" si="0"/>
        <v>1336</v>
      </c>
      <c r="AQ51" s="87">
        <f t="shared" si="0"/>
        <v>1748</v>
      </c>
      <c r="AR51" s="87">
        <f t="shared" si="0"/>
        <v>2419</v>
      </c>
      <c r="AS51" s="87">
        <f t="shared" si="0"/>
        <v>1465</v>
      </c>
      <c r="AT51" s="87">
        <f t="shared" si="0"/>
        <v>1853</v>
      </c>
      <c r="AU51" s="87">
        <f t="shared" si="0"/>
        <v>1680</v>
      </c>
      <c r="AV51" s="87">
        <f t="shared" si="0"/>
        <v>1876</v>
      </c>
      <c r="AW51" s="87">
        <f t="shared" si="0"/>
        <v>2161</v>
      </c>
      <c r="AX51" s="87">
        <f t="shared" si="0"/>
        <v>2506</v>
      </c>
      <c r="AY51" s="87">
        <f t="shared" si="0"/>
        <v>2175</v>
      </c>
      <c r="AZ51" s="87">
        <f t="shared" si="0"/>
        <v>2128</v>
      </c>
      <c r="BA51" s="87">
        <f t="shared" si="0"/>
        <v>1560</v>
      </c>
      <c r="BB51" s="87">
        <f t="shared" si="0"/>
        <v>2111</v>
      </c>
      <c r="BC51" s="87">
        <f t="shared" si="0"/>
        <v>1954</v>
      </c>
      <c r="BD51" s="87">
        <f t="shared" si="0"/>
        <v>1632</v>
      </c>
      <c r="BE51" s="87">
        <f t="shared" si="0"/>
        <v>1781</v>
      </c>
      <c r="BF51" s="145"/>
    </row>
    <row r="52" spans="1:58" x14ac:dyDescent="0.2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row>
    <row r="53" spans="1:58" x14ac:dyDescent="0.25">
      <c r="D53" t="s">
        <v>389</v>
      </c>
      <c r="E53" s="145">
        <v>2973</v>
      </c>
      <c r="F53" s="145">
        <v>2053</v>
      </c>
      <c r="G53" s="145">
        <v>1570</v>
      </c>
      <c r="H53" s="145">
        <v>1495</v>
      </c>
      <c r="I53" s="145">
        <v>2729</v>
      </c>
      <c r="J53" s="145">
        <v>2531</v>
      </c>
      <c r="K53" s="145">
        <v>2301</v>
      </c>
      <c r="L53" s="145">
        <v>2554</v>
      </c>
      <c r="M53" s="145">
        <v>2799</v>
      </c>
      <c r="N53" s="145">
        <v>1819</v>
      </c>
      <c r="O53" s="145">
        <v>2784</v>
      </c>
      <c r="P53" s="145">
        <v>2002</v>
      </c>
      <c r="Q53" s="145">
        <v>2864</v>
      </c>
      <c r="R53" s="145">
        <v>2532</v>
      </c>
      <c r="S53" s="145">
        <v>2797</v>
      </c>
      <c r="T53" s="145">
        <v>1928</v>
      </c>
      <c r="U53" s="145">
        <v>2646</v>
      </c>
      <c r="V53" s="145">
        <v>2250</v>
      </c>
      <c r="W53" s="145">
        <v>2455</v>
      </c>
      <c r="X53" s="145">
        <v>1982</v>
      </c>
      <c r="Y53" s="145">
        <v>1791</v>
      </c>
      <c r="Z53" s="145">
        <v>2938</v>
      </c>
      <c r="AA53" s="145">
        <v>2140</v>
      </c>
      <c r="AB53" s="145">
        <v>2846</v>
      </c>
      <c r="AC53" s="145">
        <v>2567</v>
      </c>
      <c r="AD53" s="145">
        <v>1872</v>
      </c>
      <c r="AE53" s="145">
        <v>1911</v>
      </c>
      <c r="AF53" s="145">
        <v>2360</v>
      </c>
      <c r="AG53" s="145">
        <v>1446</v>
      </c>
      <c r="AH53" s="145">
        <v>2317</v>
      </c>
      <c r="AI53" s="145">
        <v>2260</v>
      </c>
      <c r="AJ53" s="145">
        <v>2540</v>
      </c>
      <c r="AK53" s="145">
        <v>1726</v>
      </c>
      <c r="AL53" s="145">
        <v>2756</v>
      </c>
      <c r="AM53" s="145">
        <v>2110</v>
      </c>
      <c r="AN53" s="145">
        <v>1680</v>
      </c>
      <c r="AO53" s="145">
        <v>1308</v>
      </c>
      <c r="AP53" s="145">
        <v>2292</v>
      </c>
      <c r="AQ53" s="145">
        <v>2229</v>
      </c>
      <c r="AR53" s="145">
        <v>2305</v>
      </c>
      <c r="AS53" s="145">
        <v>2231</v>
      </c>
      <c r="AT53" s="145">
        <v>2608</v>
      </c>
      <c r="AU53" s="145">
        <v>1865</v>
      </c>
      <c r="AV53" s="145">
        <v>2269</v>
      </c>
      <c r="AW53" s="145">
        <v>2013</v>
      </c>
      <c r="AX53" s="145">
        <v>2000</v>
      </c>
      <c r="AY53" s="145">
        <v>2303</v>
      </c>
      <c r="AZ53" s="145">
        <v>2183</v>
      </c>
      <c r="BA53" s="145">
        <v>1647</v>
      </c>
      <c r="BB53" s="145">
        <v>2371</v>
      </c>
      <c r="BC53" s="145">
        <v>2127</v>
      </c>
      <c r="BD53" s="145">
        <v>2548</v>
      </c>
      <c r="BE53" s="145">
        <v>2063</v>
      </c>
      <c r="BF53" s="145"/>
    </row>
    <row r="54" spans="1:58" x14ac:dyDescent="0.25">
      <c r="BF54" s="60"/>
    </row>
    <row r="55" spans="1:58" x14ac:dyDescent="0.25">
      <c r="E55" s="87">
        <f>E51+E28+E53+14+214+18</f>
        <v>5320</v>
      </c>
      <c r="F55" s="87">
        <f>F51+F35+F53+20</f>
        <v>4424</v>
      </c>
      <c r="G55" s="87">
        <f>G51+G8+G53</f>
        <v>4067</v>
      </c>
      <c r="H55" s="87">
        <f>H51+H46+H53</f>
        <v>3548</v>
      </c>
      <c r="I55" s="87">
        <f>I51+I44+I53+43</f>
        <v>5434</v>
      </c>
      <c r="J55" s="87">
        <f>J51+J34+J53+67+214+18+11</f>
        <v>4584</v>
      </c>
      <c r="K55" s="87">
        <f>K51+K19+K53</f>
        <v>4655</v>
      </c>
      <c r="L55" s="87">
        <f>L51+L29+L53</f>
        <v>5055</v>
      </c>
      <c r="M55" s="87">
        <f>M51+M29+M53</f>
        <v>5455</v>
      </c>
      <c r="N55" s="87">
        <f>N51+N24+N53+50+20+40+117+30</f>
        <v>4156</v>
      </c>
      <c r="O55" s="87">
        <f>O51+O44+O53+108</f>
        <v>5716</v>
      </c>
      <c r="P55" s="87">
        <f>P51+P30+P53</f>
        <v>3476</v>
      </c>
      <c r="Q55" s="87">
        <f>Q51+Q28+Q53+10+20+10</f>
        <v>4733</v>
      </c>
      <c r="R55" s="87">
        <f>R51+R28+R53+50+20+40</f>
        <v>4915</v>
      </c>
      <c r="S55" s="87">
        <f>S51+S28+S53+50+20+40</f>
        <v>5350</v>
      </c>
      <c r="T55" s="87">
        <f>T51+T6+T53</f>
        <v>3379</v>
      </c>
      <c r="U55" s="87">
        <f>U51+U44+U53+43</f>
        <v>5112</v>
      </c>
      <c r="V55" s="87">
        <f>V51+V28+V53+20+10+20</f>
        <v>4641</v>
      </c>
      <c r="W55" s="87">
        <f>W51+W44+W53+9</f>
        <v>5112</v>
      </c>
      <c r="X55" s="87">
        <f>X51+X28+X53+40+20+20</f>
        <v>4139</v>
      </c>
      <c r="Y55" s="87">
        <f>Y51+Y35+Y53+21+10</f>
        <v>3612</v>
      </c>
      <c r="Z55" s="87">
        <f>Z51+Z44+Z53+43</f>
        <v>5275</v>
      </c>
      <c r="AA55" s="87">
        <f>AA51+AA35+AA53+20</f>
        <v>4040</v>
      </c>
      <c r="AB55" s="87">
        <f>AB51+AB21+AB53+40</f>
        <v>4871</v>
      </c>
      <c r="AC55" s="87">
        <f>AC51+AC28+AC53+14+214+18</f>
        <v>5249</v>
      </c>
      <c r="AD55" s="87">
        <f>AD51+AD28+AD53+50+20+40</f>
        <v>4455</v>
      </c>
      <c r="AE55" s="87">
        <f>AE51+AE31+AE53+27</f>
        <v>4273</v>
      </c>
      <c r="AF55" s="87">
        <f>AF51+AF11+AF53+20</f>
        <v>3991</v>
      </c>
      <c r="AG55" s="87">
        <f>AG51+AG33+AG53</f>
        <v>3191</v>
      </c>
      <c r="AH55" s="87">
        <f>AH51+AH40+AH53</f>
        <v>4049</v>
      </c>
      <c r="AI55" s="87">
        <f>AI51+AI12+AI53+214</f>
        <v>4232</v>
      </c>
      <c r="AJ55" s="87">
        <f>AJ51+AJ44+AJ53+9</f>
        <v>4962</v>
      </c>
      <c r="AK55" s="87">
        <f>AK51+AK18+AK53+10+20+40</f>
        <v>3615</v>
      </c>
      <c r="AL55" s="87">
        <f>AL51+AL44+AL53+30</f>
        <v>5317</v>
      </c>
      <c r="AM55" s="87">
        <f>AM51+AM6+AM53</f>
        <v>3759</v>
      </c>
      <c r="AN55" s="87">
        <f>AN51+AN45+AN53</f>
        <v>3389</v>
      </c>
      <c r="AO55" s="87">
        <f>AO51+AO19+AO53</f>
        <v>3249</v>
      </c>
      <c r="AP55" s="87">
        <f>AP51+AP28+AP53+15+2+8</f>
        <v>3828</v>
      </c>
      <c r="AQ55" s="87">
        <f>AQ51+AQ31+AQ53+40</f>
        <v>4274</v>
      </c>
      <c r="AR55" s="87">
        <f>AR51+AR44+AR53+126</f>
        <v>5174</v>
      </c>
      <c r="AS55" s="87">
        <f>AS51+AS30+AS53</f>
        <v>3838</v>
      </c>
      <c r="AT55" s="87">
        <f>AT51+AT28+AT53+10+20+10</f>
        <v>4676</v>
      </c>
      <c r="AU55" s="87">
        <f>AU51+AU35+AU53</f>
        <v>3635</v>
      </c>
      <c r="AV55" s="87">
        <f>AV51+AV31+AV53</f>
        <v>4402</v>
      </c>
      <c r="AW55" s="87">
        <f>AW51+AW35+AW53+21+10</f>
        <v>4295</v>
      </c>
      <c r="AX55" s="87">
        <f>AX51+AX44+AX53+9</f>
        <v>4839</v>
      </c>
      <c r="AY55" s="87">
        <f>AY51+AY31+AY53+67</f>
        <v>4802</v>
      </c>
      <c r="AZ55" s="87">
        <f>AZ51+AZ29+AZ53+67</f>
        <v>4501</v>
      </c>
      <c r="BA55" s="87">
        <f>BA51+BA14+BA53</f>
        <v>3247</v>
      </c>
      <c r="BB55" s="87">
        <f>BB51+BB44+BB53+43</f>
        <v>4849</v>
      </c>
      <c r="BC55" s="87">
        <f>BC51+BC40+BC53</f>
        <v>4357</v>
      </c>
      <c r="BD55" s="87">
        <f>BD51+BD28+BD53+10+20+10</f>
        <v>4395</v>
      </c>
      <c r="BE55" s="87">
        <f>BE51+BE44+BE53</f>
        <v>4168</v>
      </c>
      <c r="BF55" s="145"/>
    </row>
    <row r="58" spans="1:58" ht="30" x14ac:dyDescent="0.25">
      <c r="E58" s="229" t="s">
        <v>15</v>
      </c>
      <c r="F58" s="229" t="s">
        <v>83</v>
      </c>
      <c r="G58" s="229" t="s">
        <v>230</v>
      </c>
      <c r="H58" s="229" t="s">
        <v>228</v>
      </c>
      <c r="I58" s="229" t="s">
        <v>84</v>
      </c>
      <c r="J58" s="229" t="s">
        <v>25</v>
      </c>
      <c r="K58" s="229" t="s">
        <v>229</v>
      </c>
      <c r="L58" s="229" t="s">
        <v>7</v>
      </c>
      <c r="M58" s="229" t="s">
        <v>14</v>
      </c>
      <c r="N58" s="229" t="s">
        <v>39</v>
      </c>
      <c r="O58" s="229" t="s">
        <v>4</v>
      </c>
      <c r="P58" s="229" t="s">
        <v>81</v>
      </c>
      <c r="Q58" s="229" t="s">
        <v>6</v>
      </c>
      <c r="R58" s="229" t="s">
        <v>242</v>
      </c>
      <c r="S58" s="229" t="s">
        <v>243</v>
      </c>
      <c r="T58" s="99" t="s">
        <v>244</v>
      </c>
      <c r="U58" s="229" t="s">
        <v>30</v>
      </c>
      <c r="V58" s="229" t="s">
        <v>245</v>
      </c>
      <c r="W58" s="229" t="s">
        <v>82</v>
      </c>
      <c r="X58" s="229" t="s">
        <v>10</v>
      </c>
      <c r="Y58" s="229" t="s">
        <v>246</v>
      </c>
      <c r="Z58" s="229" t="s">
        <v>31</v>
      </c>
      <c r="AA58" s="229" t="s">
        <v>247</v>
      </c>
      <c r="AB58" s="229" t="s">
        <v>85</v>
      </c>
      <c r="AC58" s="229" t="s">
        <v>26</v>
      </c>
      <c r="AD58" s="229" t="s">
        <v>281</v>
      </c>
      <c r="AE58" s="229" t="s">
        <v>19</v>
      </c>
      <c r="AF58" s="229" t="s">
        <v>8</v>
      </c>
      <c r="AG58" s="229" t="s">
        <v>11</v>
      </c>
      <c r="AH58" s="229" t="s">
        <v>250</v>
      </c>
      <c r="AI58" s="229" t="s">
        <v>32</v>
      </c>
      <c r="AJ58" s="229" t="s">
        <v>110</v>
      </c>
      <c r="AK58" s="229" t="s">
        <v>251</v>
      </c>
      <c r="AL58" s="229" t="s">
        <v>12</v>
      </c>
      <c r="AM58" s="229" t="s">
        <v>18</v>
      </c>
      <c r="AN58" s="229" t="s">
        <v>252</v>
      </c>
      <c r="AO58" s="229" t="s">
        <v>253</v>
      </c>
      <c r="AP58" s="229" t="s">
        <v>36</v>
      </c>
      <c r="AQ58" s="229" t="s">
        <v>254</v>
      </c>
      <c r="AR58" s="229" t="s">
        <v>23</v>
      </c>
      <c r="AS58" s="229" t="s">
        <v>255</v>
      </c>
      <c r="AT58" s="229" t="s">
        <v>24</v>
      </c>
      <c r="AU58" s="229" t="s">
        <v>46</v>
      </c>
      <c r="AV58" s="229" t="s">
        <v>13</v>
      </c>
      <c r="AW58" s="229" t="s">
        <v>256</v>
      </c>
      <c r="AX58" s="229" t="s">
        <v>3</v>
      </c>
      <c r="AY58" s="229" t="s">
        <v>28</v>
      </c>
      <c r="AZ58" s="229" t="s">
        <v>322</v>
      </c>
      <c r="BA58" s="229" t="s">
        <v>330</v>
      </c>
      <c r="BB58" s="229" t="s">
        <v>331</v>
      </c>
      <c r="BC58" s="229" t="s">
        <v>332</v>
      </c>
      <c r="BD58" s="229" t="s">
        <v>333</v>
      </c>
      <c r="BE58" s="229" t="str">
        <f>BE4</f>
        <v>Nick Abraham</v>
      </c>
    </row>
    <row r="59" spans="1:58" x14ac:dyDescent="0.25">
      <c r="D59" t="s">
        <v>324</v>
      </c>
      <c r="E59" s="86">
        <v>661</v>
      </c>
      <c r="F59" s="86">
        <v>247</v>
      </c>
      <c r="G59" s="86">
        <v>401</v>
      </c>
      <c r="H59" s="86">
        <v>328</v>
      </c>
      <c r="I59" s="86">
        <v>552</v>
      </c>
      <c r="J59" s="86">
        <v>350</v>
      </c>
      <c r="K59" s="86">
        <v>422</v>
      </c>
      <c r="L59" s="86">
        <v>448</v>
      </c>
      <c r="M59" s="86">
        <v>382</v>
      </c>
      <c r="N59" s="86">
        <v>211</v>
      </c>
      <c r="O59" s="86">
        <v>515</v>
      </c>
      <c r="P59" s="86">
        <v>374</v>
      </c>
      <c r="Q59" s="86">
        <v>498</v>
      </c>
      <c r="R59" s="86">
        <v>445</v>
      </c>
      <c r="S59" s="86">
        <v>588</v>
      </c>
      <c r="T59" s="86">
        <v>351</v>
      </c>
      <c r="U59" s="86">
        <v>416</v>
      </c>
      <c r="V59" s="86">
        <v>561</v>
      </c>
      <c r="W59" s="86">
        <v>383</v>
      </c>
      <c r="X59" s="86">
        <v>271</v>
      </c>
      <c r="Y59" s="86">
        <v>201</v>
      </c>
      <c r="Z59" s="86">
        <v>529</v>
      </c>
      <c r="AA59" s="86">
        <v>326</v>
      </c>
      <c r="AB59" s="86">
        <v>334</v>
      </c>
      <c r="AC59" s="86">
        <v>724</v>
      </c>
      <c r="AD59" s="86">
        <v>438</v>
      </c>
      <c r="AE59" s="86">
        <v>292</v>
      </c>
      <c r="AF59" s="86">
        <v>211</v>
      </c>
      <c r="AG59" s="86">
        <v>183</v>
      </c>
      <c r="AH59" s="86">
        <v>374</v>
      </c>
      <c r="AI59" s="86">
        <v>456</v>
      </c>
      <c r="AJ59" s="86">
        <v>496</v>
      </c>
      <c r="AK59" s="86">
        <v>169</v>
      </c>
      <c r="AL59" s="86">
        <v>464</v>
      </c>
      <c r="AM59" s="86">
        <v>367</v>
      </c>
      <c r="AN59" s="86">
        <v>339</v>
      </c>
      <c r="AO59" s="86">
        <v>282</v>
      </c>
      <c r="AP59" s="86">
        <v>377</v>
      </c>
      <c r="AQ59" s="86">
        <v>350</v>
      </c>
      <c r="AR59" s="86">
        <v>340</v>
      </c>
      <c r="AS59" s="86">
        <v>308</v>
      </c>
      <c r="AT59" s="86">
        <v>516</v>
      </c>
      <c r="AU59" s="86">
        <v>301</v>
      </c>
      <c r="AV59" s="86">
        <v>394</v>
      </c>
      <c r="AW59" s="86">
        <v>203</v>
      </c>
      <c r="AX59" s="86">
        <v>258</v>
      </c>
      <c r="AY59" s="86">
        <v>389</v>
      </c>
      <c r="AZ59" s="86">
        <v>458</v>
      </c>
      <c r="BA59" s="86">
        <v>303</v>
      </c>
      <c r="BB59" s="86">
        <v>380</v>
      </c>
      <c r="BC59" s="86">
        <v>356</v>
      </c>
      <c r="BD59" s="86">
        <v>398</v>
      </c>
      <c r="BE59" s="86">
        <v>514</v>
      </c>
    </row>
    <row r="60" spans="1:58" x14ac:dyDescent="0.25">
      <c r="D60" t="s">
        <v>325</v>
      </c>
      <c r="E60" s="86">
        <v>496</v>
      </c>
      <c r="F60" s="86">
        <v>390</v>
      </c>
      <c r="G60" s="86">
        <v>131</v>
      </c>
      <c r="H60" s="86">
        <v>92</v>
      </c>
      <c r="I60" s="86">
        <v>418</v>
      </c>
      <c r="J60" s="86">
        <v>425</v>
      </c>
      <c r="K60" s="86">
        <v>193</v>
      </c>
      <c r="L60" s="86">
        <v>406</v>
      </c>
      <c r="M60" s="86">
        <v>414</v>
      </c>
      <c r="N60" s="86">
        <v>314</v>
      </c>
      <c r="O60" s="86">
        <v>374</v>
      </c>
      <c r="P60" s="86">
        <v>404</v>
      </c>
      <c r="Q60" s="86">
        <v>378</v>
      </c>
      <c r="R60" s="86">
        <v>421</v>
      </c>
      <c r="S60" s="86">
        <v>489</v>
      </c>
      <c r="T60" s="86">
        <v>217</v>
      </c>
      <c r="U60" s="86">
        <v>421</v>
      </c>
      <c r="V60" s="86">
        <v>413</v>
      </c>
      <c r="W60" s="86">
        <v>459</v>
      </c>
      <c r="X60" s="86">
        <v>400</v>
      </c>
      <c r="Y60" s="86">
        <v>177</v>
      </c>
      <c r="Z60" s="86">
        <v>726</v>
      </c>
      <c r="AA60" s="86">
        <v>342</v>
      </c>
      <c r="AB60" s="86">
        <v>651</v>
      </c>
      <c r="AC60" s="86">
        <v>229</v>
      </c>
      <c r="AD60" s="86">
        <v>147</v>
      </c>
      <c r="AE60" s="86">
        <v>196</v>
      </c>
      <c r="AF60" s="86">
        <v>432</v>
      </c>
      <c r="AG60" s="86">
        <v>363</v>
      </c>
      <c r="AH60" s="86">
        <v>419</v>
      </c>
      <c r="AI60" s="86">
        <v>430</v>
      </c>
      <c r="AJ60" s="86">
        <v>412</v>
      </c>
      <c r="AK60" s="86">
        <v>389</v>
      </c>
      <c r="AL60" s="86">
        <v>387</v>
      </c>
      <c r="AM60" s="86">
        <v>353</v>
      </c>
      <c r="AN60" s="86">
        <v>176</v>
      </c>
      <c r="AO60" s="86">
        <v>122</v>
      </c>
      <c r="AP60" s="86">
        <v>454</v>
      </c>
      <c r="AQ60" s="86">
        <v>474</v>
      </c>
      <c r="AR60" s="86">
        <v>357</v>
      </c>
      <c r="AS60" s="86">
        <v>406</v>
      </c>
      <c r="AT60" s="86">
        <v>482</v>
      </c>
      <c r="AU60" s="86">
        <v>162</v>
      </c>
      <c r="AV60" s="86">
        <v>246</v>
      </c>
      <c r="AW60" s="86">
        <v>234</v>
      </c>
      <c r="AX60" s="86">
        <v>144</v>
      </c>
      <c r="AY60" s="86">
        <v>156</v>
      </c>
      <c r="AZ60" s="86">
        <v>435</v>
      </c>
      <c r="BA60" s="86">
        <v>400</v>
      </c>
      <c r="BB60" s="86">
        <v>410</v>
      </c>
      <c r="BC60" s="86">
        <v>449</v>
      </c>
      <c r="BD60" s="86">
        <v>542</v>
      </c>
      <c r="BE60" s="86">
        <v>341</v>
      </c>
    </row>
    <row r="61" spans="1:58" x14ac:dyDescent="0.25">
      <c r="D61" t="s">
        <v>341</v>
      </c>
      <c r="E61" s="86">
        <v>320</v>
      </c>
      <c r="F61" s="86">
        <v>517</v>
      </c>
      <c r="G61" s="86">
        <v>216</v>
      </c>
      <c r="H61" s="86">
        <v>243</v>
      </c>
      <c r="I61" s="86">
        <v>385</v>
      </c>
      <c r="J61" s="86">
        <v>411</v>
      </c>
      <c r="K61" s="86">
        <v>390</v>
      </c>
      <c r="L61" s="86">
        <v>329</v>
      </c>
      <c r="M61" s="86">
        <v>355</v>
      </c>
      <c r="N61" s="86">
        <v>238</v>
      </c>
      <c r="O61" s="86">
        <v>319</v>
      </c>
      <c r="P61" s="86">
        <v>336</v>
      </c>
      <c r="Q61" s="86">
        <v>411</v>
      </c>
      <c r="R61" s="86">
        <v>299</v>
      </c>
      <c r="S61" s="86">
        <v>407</v>
      </c>
      <c r="T61" s="86">
        <v>459</v>
      </c>
      <c r="U61" s="86">
        <v>396</v>
      </c>
      <c r="V61" s="86">
        <v>182</v>
      </c>
      <c r="W61" s="86">
        <v>466</v>
      </c>
      <c r="X61" s="86">
        <v>386</v>
      </c>
      <c r="Y61" s="86">
        <v>454</v>
      </c>
      <c r="Z61" s="86">
        <v>468</v>
      </c>
      <c r="AA61" s="86">
        <v>473</v>
      </c>
      <c r="AB61" s="86">
        <v>504</v>
      </c>
      <c r="AC61" s="86">
        <v>292</v>
      </c>
      <c r="AD61" s="86">
        <v>303</v>
      </c>
      <c r="AE61" s="86">
        <v>200</v>
      </c>
      <c r="AF61" s="86">
        <v>512</v>
      </c>
      <c r="AG61" s="86">
        <v>279</v>
      </c>
      <c r="AH61" s="86">
        <v>367</v>
      </c>
      <c r="AI61" s="86">
        <v>435</v>
      </c>
      <c r="AJ61" s="86">
        <v>386</v>
      </c>
      <c r="AK61" s="86">
        <v>403</v>
      </c>
      <c r="AL61" s="86">
        <v>226</v>
      </c>
      <c r="AM61" s="86">
        <v>402</v>
      </c>
      <c r="AN61" s="86">
        <v>309</v>
      </c>
      <c r="AO61" s="86">
        <v>240</v>
      </c>
      <c r="AP61" s="86">
        <v>437</v>
      </c>
      <c r="AQ61" s="86">
        <v>302</v>
      </c>
      <c r="AR61" s="86">
        <v>458</v>
      </c>
      <c r="AS61" s="86">
        <v>337</v>
      </c>
      <c r="AT61" s="86">
        <v>297</v>
      </c>
      <c r="AU61" s="86">
        <v>473</v>
      </c>
      <c r="AV61" s="86">
        <v>420</v>
      </c>
      <c r="AW61" s="86">
        <v>525</v>
      </c>
      <c r="AX61" s="86">
        <v>377</v>
      </c>
      <c r="AY61" s="86">
        <v>305</v>
      </c>
      <c r="AZ61" s="86">
        <v>256</v>
      </c>
      <c r="BA61" s="86">
        <v>146</v>
      </c>
      <c r="BB61" s="86">
        <v>346</v>
      </c>
      <c r="BC61" s="86">
        <v>316</v>
      </c>
      <c r="BD61" s="86">
        <v>402</v>
      </c>
      <c r="BE61" s="86">
        <v>292</v>
      </c>
    </row>
    <row r="62" spans="1:58" x14ac:dyDescent="0.25">
      <c r="D62" t="s">
        <v>342</v>
      </c>
      <c r="E62" s="86">
        <v>526</v>
      </c>
      <c r="F62" s="86">
        <v>310</v>
      </c>
      <c r="G62" s="86">
        <v>285</v>
      </c>
      <c r="H62" s="86">
        <v>184</v>
      </c>
      <c r="I62" s="86">
        <v>446</v>
      </c>
      <c r="J62" s="86">
        <v>449</v>
      </c>
      <c r="K62" s="86">
        <v>303</v>
      </c>
      <c r="L62" s="86">
        <v>480</v>
      </c>
      <c r="M62" s="86">
        <v>494</v>
      </c>
      <c r="N62" s="86">
        <v>292</v>
      </c>
      <c r="O62" s="86">
        <v>516</v>
      </c>
      <c r="P62" s="86">
        <v>336</v>
      </c>
      <c r="Q62" s="86">
        <v>407</v>
      </c>
      <c r="R62" s="86">
        <v>381</v>
      </c>
      <c r="S62" s="86">
        <v>501</v>
      </c>
      <c r="T62" s="86">
        <v>541</v>
      </c>
      <c r="U62" s="86">
        <v>516</v>
      </c>
      <c r="V62" s="86">
        <v>455</v>
      </c>
      <c r="W62" s="86">
        <v>341</v>
      </c>
      <c r="X62" s="86">
        <v>295</v>
      </c>
      <c r="Y62" s="86">
        <v>389</v>
      </c>
      <c r="Z62" s="86">
        <v>461</v>
      </c>
      <c r="AA62" s="86">
        <v>289</v>
      </c>
      <c r="AB62" s="86">
        <v>373</v>
      </c>
      <c r="AC62" s="86">
        <v>526</v>
      </c>
      <c r="AD62" s="86">
        <v>587</v>
      </c>
      <c r="AE62" s="86">
        <v>352</v>
      </c>
      <c r="AF62" s="86">
        <v>455</v>
      </c>
      <c r="AG62" s="86">
        <v>276</v>
      </c>
      <c r="AH62" s="86">
        <v>374</v>
      </c>
      <c r="AI62" s="86">
        <v>337</v>
      </c>
      <c r="AJ62" s="86">
        <v>461</v>
      </c>
      <c r="AK62" s="86">
        <v>316</v>
      </c>
      <c r="AL62" s="86">
        <v>415</v>
      </c>
      <c r="AM62" s="86">
        <v>510</v>
      </c>
      <c r="AN62" s="86">
        <v>181</v>
      </c>
      <c r="AO62" s="86">
        <v>298</v>
      </c>
      <c r="AP62" s="86">
        <v>549</v>
      </c>
      <c r="AQ62" s="86">
        <v>394</v>
      </c>
      <c r="AR62" s="86">
        <v>398</v>
      </c>
      <c r="AS62" s="86">
        <v>444</v>
      </c>
      <c r="AT62" s="86">
        <v>522</v>
      </c>
      <c r="AU62" s="86">
        <v>287</v>
      </c>
      <c r="AV62" s="86">
        <v>447</v>
      </c>
      <c r="AW62" s="86">
        <v>438</v>
      </c>
      <c r="AX62" s="86">
        <v>409</v>
      </c>
      <c r="AY62" s="86">
        <v>337</v>
      </c>
      <c r="AZ62" s="86">
        <v>506</v>
      </c>
      <c r="BA62" s="86">
        <v>269</v>
      </c>
      <c r="BB62" s="86">
        <v>475</v>
      </c>
      <c r="BC62" s="86">
        <v>425</v>
      </c>
      <c r="BD62" s="86">
        <v>479</v>
      </c>
      <c r="BE62" s="86">
        <v>388</v>
      </c>
    </row>
    <row r="63" spans="1:58" x14ac:dyDescent="0.25">
      <c r="D63" t="s">
        <v>343</v>
      </c>
      <c r="E63" s="86">
        <v>750</v>
      </c>
      <c r="F63" s="86">
        <v>218</v>
      </c>
      <c r="G63" s="86">
        <v>393</v>
      </c>
      <c r="H63" s="86">
        <v>418</v>
      </c>
      <c r="I63" s="86">
        <v>630</v>
      </c>
      <c r="J63" s="86">
        <v>601</v>
      </c>
      <c r="K63" s="86">
        <v>568</v>
      </c>
      <c r="L63" s="86">
        <v>536</v>
      </c>
      <c r="M63" s="86">
        <v>706</v>
      </c>
      <c r="N63" s="86">
        <v>461</v>
      </c>
      <c r="O63" s="86">
        <v>771</v>
      </c>
      <c r="P63" s="86">
        <v>346</v>
      </c>
      <c r="Q63" s="86">
        <v>619</v>
      </c>
      <c r="R63" s="86">
        <v>619</v>
      </c>
      <c r="S63" s="86">
        <v>473</v>
      </c>
      <c r="T63" s="86">
        <v>184</v>
      </c>
      <c r="U63" s="86">
        <v>450</v>
      </c>
      <c r="V63" s="86">
        <v>419</v>
      </c>
      <c r="W63" s="86">
        <v>516</v>
      </c>
      <c r="X63" s="86">
        <v>363</v>
      </c>
      <c r="Y63" s="86">
        <v>258</v>
      </c>
      <c r="Z63" s="86">
        <v>495</v>
      </c>
      <c r="AA63" s="86">
        <v>303</v>
      </c>
      <c r="AB63" s="86">
        <v>584</v>
      </c>
      <c r="AC63" s="86">
        <v>579</v>
      </c>
      <c r="AD63" s="86">
        <v>270</v>
      </c>
      <c r="AE63" s="86">
        <v>600</v>
      </c>
      <c r="AF63" s="86">
        <v>415</v>
      </c>
      <c r="AG63" s="86">
        <v>136</v>
      </c>
      <c r="AH63" s="86">
        <v>540</v>
      </c>
      <c r="AI63" s="86">
        <v>378</v>
      </c>
      <c r="AJ63" s="86">
        <v>451</v>
      </c>
      <c r="AK63" s="86">
        <v>185</v>
      </c>
      <c r="AL63" s="86">
        <v>783</v>
      </c>
      <c r="AM63" s="86">
        <v>302</v>
      </c>
      <c r="AN63" s="86">
        <v>492</v>
      </c>
      <c r="AO63" s="86">
        <v>128</v>
      </c>
      <c r="AP63" s="86">
        <v>329</v>
      </c>
      <c r="AQ63" s="86">
        <v>481</v>
      </c>
      <c r="AR63" s="86">
        <v>393</v>
      </c>
      <c r="AS63" s="86">
        <v>424</v>
      </c>
      <c r="AT63" s="86">
        <v>619</v>
      </c>
      <c r="AU63" s="86">
        <v>304</v>
      </c>
      <c r="AV63" s="86">
        <v>319</v>
      </c>
      <c r="AW63" s="86">
        <v>289</v>
      </c>
      <c r="AX63" s="86">
        <v>452</v>
      </c>
      <c r="AY63" s="86">
        <v>691</v>
      </c>
      <c r="AZ63" s="86">
        <v>314</v>
      </c>
      <c r="BA63" s="86">
        <v>355</v>
      </c>
      <c r="BB63" s="86">
        <v>582</v>
      </c>
      <c r="BC63" s="86">
        <v>409</v>
      </c>
      <c r="BD63" s="86">
        <v>532</v>
      </c>
      <c r="BE63" s="86">
        <v>327</v>
      </c>
    </row>
    <row r="64" spans="1:58" x14ac:dyDescent="0.25">
      <c r="D64" t="s">
        <v>344</v>
      </c>
      <c r="E64" s="86">
        <v>220</v>
      </c>
      <c r="F64" s="86">
        <v>371</v>
      </c>
      <c r="G64" s="86">
        <v>144</v>
      </c>
      <c r="H64" s="86">
        <v>230</v>
      </c>
      <c r="I64" s="86">
        <v>298</v>
      </c>
      <c r="J64" s="86">
        <v>295</v>
      </c>
      <c r="K64" s="86">
        <v>425</v>
      </c>
      <c r="L64" s="86">
        <v>355</v>
      </c>
      <c r="M64" s="86">
        <v>448</v>
      </c>
      <c r="N64" s="86">
        <v>303</v>
      </c>
      <c r="O64" s="86">
        <v>289</v>
      </c>
      <c r="P64" s="86">
        <v>206</v>
      </c>
      <c r="Q64" s="86">
        <v>551</v>
      </c>
      <c r="R64" s="86">
        <v>367</v>
      </c>
      <c r="S64" s="86">
        <v>339</v>
      </c>
      <c r="T64" s="86">
        <v>176</v>
      </c>
      <c r="U64" s="86">
        <v>447</v>
      </c>
      <c r="V64" s="86">
        <v>220</v>
      </c>
      <c r="W64" s="86">
        <v>290</v>
      </c>
      <c r="X64" s="86">
        <v>267</v>
      </c>
      <c r="Y64" s="86">
        <v>312</v>
      </c>
      <c r="Z64" s="86">
        <v>259</v>
      </c>
      <c r="AA64" s="86">
        <v>407</v>
      </c>
      <c r="AB64" s="86">
        <v>400</v>
      </c>
      <c r="AC64" s="86">
        <v>217</v>
      </c>
      <c r="AD64" s="86">
        <v>127</v>
      </c>
      <c r="AE64" s="86">
        <v>271</v>
      </c>
      <c r="AF64" s="86">
        <v>335</v>
      </c>
      <c r="AG64" s="86">
        <v>209</v>
      </c>
      <c r="AH64" s="86">
        <v>243</v>
      </c>
      <c r="AI64" s="86">
        <v>224</v>
      </c>
      <c r="AJ64" s="86">
        <v>334</v>
      </c>
      <c r="AK64" s="86">
        <v>264</v>
      </c>
      <c r="AL64" s="86">
        <v>481</v>
      </c>
      <c r="AM64" s="86">
        <v>176</v>
      </c>
      <c r="AN64" s="86">
        <v>183</v>
      </c>
      <c r="AO64" s="86">
        <v>238</v>
      </c>
      <c r="AP64" s="86">
        <v>146</v>
      </c>
      <c r="AQ64" s="86">
        <v>228</v>
      </c>
      <c r="AR64" s="86">
        <v>359</v>
      </c>
      <c r="AS64" s="86">
        <v>312</v>
      </c>
      <c r="AT64" s="86">
        <v>172</v>
      </c>
      <c r="AU64" s="86">
        <v>338</v>
      </c>
      <c r="AV64" s="86">
        <v>443</v>
      </c>
      <c r="AW64" s="86">
        <v>324</v>
      </c>
      <c r="AX64" s="86">
        <v>360</v>
      </c>
      <c r="AY64" s="86">
        <v>425</v>
      </c>
      <c r="AZ64" s="86">
        <v>214</v>
      </c>
      <c r="BA64" s="86">
        <v>174</v>
      </c>
      <c r="BB64" s="86">
        <v>178</v>
      </c>
      <c r="BC64" s="86">
        <v>172</v>
      </c>
      <c r="BD64" s="86">
        <v>195</v>
      </c>
      <c r="BE64" s="86">
        <v>201</v>
      </c>
    </row>
    <row r="65" spans="4:57" x14ac:dyDescent="0.25">
      <c r="D65" t="s">
        <v>382</v>
      </c>
      <c r="E65" s="86">
        <v>188</v>
      </c>
      <c r="F65" s="86">
        <v>476</v>
      </c>
      <c r="G65" s="86">
        <v>381</v>
      </c>
      <c r="H65" s="86">
        <v>404</v>
      </c>
      <c r="I65" s="86">
        <v>324</v>
      </c>
      <c r="J65" s="86">
        <v>384</v>
      </c>
      <c r="K65" s="86">
        <v>444</v>
      </c>
      <c r="L65" s="86">
        <v>485</v>
      </c>
      <c r="M65" s="86">
        <v>460</v>
      </c>
      <c r="N65" s="86">
        <v>427</v>
      </c>
      <c r="O65" s="86">
        <v>440</v>
      </c>
      <c r="P65" s="86">
        <v>212</v>
      </c>
      <c r="Q65" s="86">
        <v>208</v>
      </c>
      <c r="R65" s="86">
        <v>308</v>
      </c>
      <c r="S65" s="86">
        <v>334</v>
      </c>
      <c r="T65" s="86">
        <v>178</v>
      </c>
      <c r="U65" s="86">
        <v>383</v>
      </c>
      <c r="V65" s="86">
        <v>300</v>
      </c>
      <c r="W65" s="86">
        <v>425</v>
      </c>
      <c r="X65" s="86">
        <v>282</v>
      </c>
      <c r="Y65" s="86">
        <v>258</v>
      </c>
      <c r="Z65" s="86">
        <v>262</v>
      </c>
      <c r="AA65" s="86">
        <v>313</v>
      </c>
      <c r="AB65" s="86">
        <v>336</v>
      </c>
      <c r="AC65" s="86">
        <v>240</v>
      </c>
      <c r="AD65" s="86">
        <v>313</v>
      </c>
      <c r="AE65" s="86">
        <v>410</v>
      </c>
      <c r="AF65" s="86">
        <v>224</v>
      </c>
      <c r="AG65" s="86">
        <v>264</v>
      </c>
      <c r="AH65" s="86">
        <v>280</v>
      </c>
      <c r="AI65" s="86">
        <v>231</v>
      </c>
      <c r="AJ65" s="86">
        <v>345</v>
      </c>
      <c r="AK65" s="86">
        <v>309</v>
      </c>
      <c r="AL65" s="86">
        <v>347</v>
      </c>
      <c r="AM65" s="86">
        <v>150</v>
      </c>
      <c r="AN65" s="86">
        <v>419</v>
      </c>
      <c r="AO65" s="86">
        <v>476</v>
      </c>
      <c r="AP65" s="86">
        <v>148</v>
      </c>
      <c r="AQ65" s="86">
        <v>373</v>
      </c>
      <c r="AR65" s="86">
        <v>398</v>
      </c>
      <c r="AS65" s="86">
        <v>214</v>
      </c>
      <c r="AT65" s="86">
        <v>221</v>
      </c>
      <c r="AU65" s="86">
        <v>285</v>
      </c>
      <c r="AV65" s="86">
        <v>330</v>
      </c>
      <c r="AW65" s="86">
        <v>348</v>
      </c>
      <c r="AX65" s="86">
        <v>459</v>
      </c>
      <c r="AY65" s="86">
        <v>315</v>
      </c>
      <c r="AZ65" s="86">
        <v>347</v>
      </c>
      <c r="BA65" s="86">
        <v>291</v>
      </c>
      <c r="BB65" s="86">
        <v>279</v>
      </c>
      <c r="BC65" s="86">
        <v>232</v>
      </c>
      <c r="BD65" s="86">
        <v>207</v>
      </c>
      <c r="BE65" s="86">
        <v>319</v>
      </c>
    </row>
    <row r="66" spans="4:57" x14ac:dyDescent="0.25">
      <c r="D66" t="s">
        <v>383</v>
      </c>
      <c r="E66" s="86">
        <v>324</v>
      </c>
      <c r="F66" s="86">
        <v>413</v>
      </c>
      <c r="G66" s="86">
        <v>421</v>
      </c>
      <c r="H66" s="86">
        <v>335</v>
      </c>
      <c r="I66" s="86">
        <v>411</v>
      </c>
      <c r="J66" s="86">
        <v>295</v>
      </c>
      <c r="K66" s="86">
        <v>403</v>
      </c>
      <c r="L66" s="86">
        <v>305</v>
      </c>
      <c r="M66" s="86">
        <v>353</v>
      </c>
      <c r="N66" s="86">
        <v>363</v>
      </c>
      <c r="O66" s="86">
        <v>356</v>
      </c>
      <c r="P66" s="86">
        <v>259</v>
      </c>
      <c r="Q66" s="86">
        <v>285</v>
      </c>
      <c r="R66" s="86">
        <v>417</v>
      </c>
      <c r="S66" s="86">
        <v>492</v>
      </c>
      <c r="T66" s="86">
        <v>147</v>
      </c>
      <c r="U66" s="86">
        <v>432</v>
      </c>
      <c r="V66" s="86">
        <v>556</v>
      </c>
      <c r="W66" s="86">
        <v>313</v>
      </c>
      <c r="X66" s="86">
        <v>378</v>
      </c>
      <c r="Y66" s="86">
        <v>358</v>
      </c>
      <c r="Z66" s="86">
        <v>379</v>
      </c>
      <c r="AA66" s="86">
        <v>346</v>
      </c>
      <c r="AB66" s="86">
        <v>207</v>
      </c>
      <c r="AC66" s="86">
        <v>446</v>
      </c>
      <c r="AD66" s="86">
        <v>411</v>
      </c>
      <c r="AE66" s="86">
        <v>183</v>
      </c>
      <c r="AF66" s="86">
        <v>179</v>
      </c>
      <c r="AG66" s="86">
        <v>377</v>
      </c>
      <c r="AH66" s="86">
        <v>236</v>
      </c>
      <c r="AI66" s="86">
        <v>196</v>
      </c>
      <c r="AJ66" s="86">
        <v>453</v>
      </c>
      <c r="AK66" s="86">
        <v>232</v>
      </c>
      <c r="AL66" s="86">
        <v>506</v>
      </c>
      <c r="AM66" s="86">
        <v>281</v>
      </c>
      <c r="AN66" s="86">
        <v>382</v>
      </c>
      <c r="AO66" s="86">
        <v>388</v>
      </c>
      <c r="AP66" s="86">
        <v>198</v>
      </c>
      <c r="AQ66" s="86">
        <v>241</v>
      </c>
      <c r="AR66" s="86">
        <v>459</v>
      </c>
      <c r="AS66" s="86">
        <v>259</v>
      </c>
      <c r="AT66" s="86">
        <v>387</v>
      </c>
      <c r="AU66" s="86">
        <v>190</v>
      </c>
      <c r="AV66" s="86">
        <v>276</v>
      </c>
      <c r="AW66" s="86">
        <v>257</v>
      </c>
      <c r="AX66" s="86">
        <v>400</v>
      </c>
      <c r="AY66" s="86">
        <v>501</v>
      </c>
      <c r="AZ66" s="86">
        <v>431</v>
      </c>
      <c r="BA66" s="86">
        <v>272</v>
      </c>
      <c r="BB66" s="86">
        <v>285</v>
      </c>
      <c r="BC66" s="86">
        <v>295</v>
      </c>
      <c r="BD66" s="86">
        <v>267</v>
      </c>
      <c r="BE66" s="86">
        <v>449</v>
      </c>
    </row>
    <row r="67" spans="4:57" x14ac:dyDescent="0.25">
      <c r="D67" t="s">
        <v>384</v>
      </c>
      <c r="E67" s="86">
        <v>682</v>
      </c>
      <c r="F67" s="86">
        <v>357</v>
      </c>
      <c r="G67" s="86">
        <v>502</v>
      </c>
      <c r="H67" s="86">
        <v>326</v>
      </c>
      <c r="I67" s="86">
        <v>709</v>
      </c>
      <c r="J67" s="86">
        <v>552</v>
      </c>
      <c r="K67" s="86">
        <v>445</v>
      </c>
      <c r="L67" s="86">
        <v>306</v>
      </c>
      <c r="M67" s="86">
        <v>536</v>
      </c>
      <c r="N67" s="86">
        <v>273</v>
      </c>
      <c r="O67" s="86">
        <v>812</v>
      </c>
      <c r="P67" s="86">
        <v>219</v>
      </c>
      <c r="Q67" s="86">
        <v>457</v>
      </c>
      <c r="R67" s="86">
        <v>521</v>
      </c>
      <c r="S67" s="86">
        <v>407</v>
      </c>
      <c r="T67" s="86">
        <v>44</v>
      </c>
      <c r="U67" s="86">
        <v>626</v>
      </c>
      <c r="V67" s="86">
        <v>419</v>
      </c>
      <c r="W67" s="86">
        <v>698</v>
      </c>
      <c r="X67" s="86">
        <v>317</v>
      </c>
      <c r="Y67" s="86">
        <v>238</v>
      </c>
      <c r="Z67" s="86">
        <v>665</v>
      </c>
      <c r="AA67" s="86">
        <v>157</v>
      </c>
      <c r="AB67" s="86">
        <v>315</v>
      </c>
      <c r="AC67" s="86">
        <v>687</v>
      </c>
      <c r="AD67" s="86">
        <v>513</v>
      </c>
      <c r="AE67" s="86">
        <v>252</v>
      </c>
      <c r="AF67" s="86">
        <v>139</v>
      </c>
      <c r="AG67" s="86">
        <v>180</v>
      </c>
      <c r="AH67" s="86">
        <v>357</v>
      </c>
      <c r="AI67" s="86">
        <v>635</v>
      </c>
      <c r="AJ67" s="86">
        <v>653</v>
      </c>
      <c r="AK67" s="86">
        <v>249</v>
      </c>
      <c r="AL67" s="86">
        <v>658</v>
      </c>
      <c r="AM67" s="86">
        <v>359</v>
      </c>
      <c r="AN67" s="86">
        <v>132</v>
      </c>
      <c r="AO67" s="86">
        <v>188</v>
      </c>
      <c r="AP67" s="86">
        <v>84</v>
      </c>
      <c r="AQ67" s="86">
        <v>178</v>
      </c>
      <c r="AR67" s="86">
        <v>704</v>
      </c>
      <c r="AS67" s="86">
        <v>239</v>
      </c>
      <c r="AT67" s="86">
        <v>248</v>
      </c>
      <c r="AU67" s="86">
        <v>226</v>
      </c>
      <c r="AV67" s="86">
        <v>195</v>
      </c>
      <c r="AW67" s="86">
        <v>459</v>
      </c>
      <c r="AX67" s="86">
        <v>698</v>
      </c>
      <c r="AY67" s="86">
        <v>391</v>
      </c>
      <c r="AZ67" s="86">
        <v>417</v>
      </c>
      <c r="BA67" s="86">
        <v>220</v>
      </c>
      <c r="BB67" s="86">
        <v>772</v>
      </c>
      <c r="BC67" s="86">
        <v>582</v>
      </c>
      <c r="BD67" s="86">
        <v>256</v>
      </c>
      <c r="BE67" s="86">
        <v>548</v>
      </c>
    </row>
    <row r="68" spans="4:57" x14ac:dyDescent="0.25">
      <c r="D68" t="s">
        <v>385</v>
      </c>
      <c r="E68" s="86">
        <v>226</v>
      </c>
      <c r="F68" s="86">
        <v>246</v>
      </c>
      <c r="G68" s="86">
        <v>253</v>
      </c>
      <c r="H68" s="86">
        <v>288</v>
      </c>
      <c r="I68" s="86">
        <v>266</v>
      </c>
      <c r="J68" s="86">
        <v>245</v>
      </c>
      <c r="K68" s="86">
        <v>271</v>
      </c>
      <c r="L68" s="86">
        <v>283</v>
      </c>
      <c r="M68" s="86">
        <v>292</v>
      </c>
      <c r="N68" s="86">
        <v>275</v>
      </c>
      <c r="O68" s="86">
        <v>251</v>
      </c>
      <c r="P68" s="86">
        <v>173</v>
      </c>
      <c r="Q68" s="86">
        <v>178</v>
      </c>
      <c r="R68" s="86">
        <v>208</v>
      </c>
      <c r="S68" s="86">
        <v>220</v>
      </c>
      <c r="T68" s="86">
        <v>161</v>
      </c>
      <c r="U68" s="86">
        <v>357</v>
      </c>
      <c r="V68" s="86">
        <v>269</v>
      </c>
      <c r="W68" s="86">
        <v>276</v>
      </c>
      <c r="X68" s="86">
        <v>218</v>
      </c>
      <c r="Y68" s="86">
        <v>219</v>
      </c>
      <c r="Z68" s="86">
        <v>252</v>
      </c>
      <c r="AA68" s="86">
        <v>293</v>
      </c>
      <c r="AB68" s="86">
        <v>411</v>
      </c>
      <c r="AC68" s="86">
        <v>225</v>
      </c>
      <c r="AD68" s="86">
        <v>227</v>
      </c>
      <c r="AE68" s="86">
        <v>343</v>
      </c>
      <c r="AF68" s="86">
        <v>306</v>
      </c>
      <c r="AG68" s="86">
        <v>280</v>
      </c>
      <c r="AH68" s="86">
        <v>329</v>
      </c>
      <c r="AI68" s="86">
        <v>342</v>
      </c>
      <c r="AJ68" s="86">
        <v>174</v>
      </c>
      <c r="AK68" s="86">
        <v>316</v>
      </c>
      <c r="AL68" s="86">
        <v>354</v>
      </c>
      <c r="AM68" s="86">
        <v>257</v>
      </c>
      <c r="AN68" s="86">
        <v>232</v>
      </c>
      <c r="AO68" s="86">
        <v>315</v>
      </c>
      <c r="AP68" s="86">
        <v>194</v>
      </c>
      <c r="AQ68" s="86">
        <v>380</v>
      </c>
      <c r="AR68" s="86">
        <v>317</v>
      </c>
      <c r="AS68" s="86">
        <v>173</v>
      </c>
      <c r="AT68" s="86">
        <v>198</v>
      </c>
      <c r="AU68" s="86">
        <v>354</v>
      </c>
      <c r="AV68" s="86">
        <v>424</v>
      </c>
      <c r="AW68" s="86">
        <v>225</v>
      </c>
      <c r="AX68" s="86">
        <v>257</v>
      </c>
      <c r="AY68" s="86">
        <v>358</v>
      </c>
      <c r="AZ68" s="86">
        <v>251</v>
      </c>
      <c r="BA68" s="86">
        <v>224</v>
      </c>
      <c r="BB68" s="86">
        <v>225</v>
      </c>
      <c r="BC68" s="86">
        <v>208</v>
      </c>
      <c r="BD68" s="86">
        <v>265</v>
      </c>
      <c r="BE68" s="86">
        <v>263</v>
      </c>
    </row>
    <row r="69" spans="4:57" x14ac:dyDescent="0.25">
      <c r="D69" t="s">
        <v>386</v>
      </c>
      <c r="E69" s="86">
        <v>641</v>
      </c>
      <c r="F69" s="86">
        <v>441</v>
      </c>
      <c r="G69" s="86">
        <v>538</v>
      </c>
      <c r="H69" s="86">
        <v>268</v>
      </c>
      <c r="I69" s="86">
        <v>533</v>
      </c>
      <c r="J69" s="86">
        <v>260</v>
      </c>
      <c r="K69" s="86">
        <v>377</v>
      </c>
      <c r="L69" s="86">
        <v>549</v>
      </c>
      <c r="M69" s="86">
        <v>422</v>
      </c>
      <c r="N69" s="86">
        <v>504</v>
      </c>
      <c r="O69" s="86">
        <v>470</v>
      </c>
      <c r="P69" s="86">
        <v>245</v>
      </c>
      <c r="Q69" s="86">
        <v>584</v>
      </c>
      <c r="R69" s="86">
        <v>504</v>
      </c>
      <c r="S69" s="86">
        <v>653</v>
      </c>
      <c r="T69" s="86">
        <v>402</v>
      </c>
      <c r="U69" s="86">
        <v>211</v>
      </c>
      <c r="V69" s="86">
        <v>532</v>
      </c>
      <c r="W69" s="86">
        <v>442</v>
      </c>
      <c r="X69" s="86">
        <v>550</v>
      </c>
      <c r="Y69" s="86">
        <v>338</v>
      </c>
      <c r="Z69" s="86">
        <v>362</v>
      </c>
      <c r="AA69" s="86">
        <v>392</v>
      </c>
      <c r="AB69" s="86">
        <v>382</v>
      </c>
      <c r="AC69" s="86">
        <v>569</v>
      </c>
      <c r="AD69" s="86">
        <v>602</v>
      </c>
      <c r="AE69" s="86">
        <v>619</v>
      </c>
      <c r="AF69" s="86">
        <v>381</v>
      </c>
      <c r="AG69" s="86">
        <v>292</v>
      </c>
      <c r="AH69" s="86">
        <v>270</v>
      </c>
      <c r="AI69" s="86">
        <v>356</v>
      </c>
      <c r="AJ69" s="86">
        <v>395</v>
      </c>
      <c r="AK69" s="86">
        <v>434</v>
      </c>
      <c r="AL69" s="86">
        <v>452</v>
      </c>
      <c r="AM69" s="86">
        <v>193</v>
      </c>
      <c r="AN69" s="86">
        <v>383</v>
      </c>
      <c r="AO69" s="86">
        <v>177</v>
      </c>
      <c r="AP69" s="86">
        <v>527</v>
      </c>
      <c r="AQ69" s="86">
        <v>442</v>
      </c>
      <c r="AR69" s="86">
        <v>422</v>
      </c>
      <c r="AS69" s="86">
        <v>244</v>
      </c>
      <c r="AT69" s="86">
        <v>547</v>
      </c>
      <c r="AU69" s="86">
        <v>344</v>
      </c>
      <c r="AV69" s="86">
        <v>430</v>
      </c>
      <c r="AW69" s="86">
        <v>385</v>
      </c>
      <c r="AX69" s="86">
        <v>453</v>
      </c>
      <c r="AY69" s="86">
        <v>486</v>
      </c>
      <c r="AZ69" s="86">
        <v>410</v>
      </c>
      <c r="BA69" s="86">
        <v>371</v>
      </c>
      <c r="BB69" s="86">
        <v>341</v>
      </c>
      <c r="BC69" s="86">
        <v>428</v>
      </c>
      <c r="BD69" s="86">
        <v>536</v>
      </c>
      <c r="BE69" s="86">
        <v>235</v>
      </c>
    </row>
    <row r="70" spans="4:57" x14ac:dyDescent="0.25">
      <c r="D70" t="s">
        <v>387</v>
      </c>
      <c r="E70" s="86">
        <f t="shared" ref="E70:AJ70" si="1">E$55-SUM(E$59:E$69)</f>
        <v>286</v>
      </c>
      <c r="F70" s="86">
        <f t="shared" si="1"/>
        <v>438</v>
      </c>
      <c r="G70" s="86">
        <f t="shared" si="1"/>
        <v>402</v>
      </c>
      <c r="H70" s="86">
        <f t="shared" si="1"/>
        <v>432</v>
      </c>
      <c r="I70" s="86">
        <f t="shared" si="1"/>
        <v>462</v>
      </c>
      <c r="J70" s="86">
        <f t="shared" si="1"/>
        <v>317</v>
      </c>
      <c r="K70" s="86">
        <f t="shared" si="1"/>
        <v>414</v>
      </c>
      <c r="L70" s="86">
        <f t="shared" si="1"/>
        <v>573</v>
      </c>
      <c r="M70" s="86">
        <f t="shared" si="1"/>
        <v>593</v>
      </c>
      <c r="N70" s="86">
        <f t="shared" si="1"/>
        <v>495</v>
      </c>
      <c r="O70" s="86">
        <f t="shared" si="1"/>
        <v>603</v>
      </c>
      <c r="P70" s="86">
        <f t="shared" si="1"/>
        <v>366</v>
      </c>
      <c r="Q70" s="86">
        <f t="shared" si="1"/>
        <v>157</v>
      </c>
      <c r="R70" s="86">
        <f t="shared" si="1"/>
        <v>425</v>
      </c>
      <c r="S70" s="86">
        <f t="shared" si="1"/>
        <v>447</v>
      </c>
      <c r="T70" s="86">
        <f t="shared" si="1"/>
        <v>519</v>
      </c>
      <c r="U70" s="86">
        <f t="shared" si="1"/>
        <v>457</v>
      </c>
      <c r="V70" s="86">
        <f t="shared" si="1"/>
        <v>315</v>
      </c>
      <c r="W70" s="86">
        <f t="shared" si="1"/>
        <v>503</v>
      </c>
      <c r="X70" s="86">
        <f t="shared" si="1"/>
        <v>412</v>
      </c>
      <c r="Y70" s="86">
        <f t="shared" si="1"/>
        <v>410</v>
      </c>
      <c r="Z70" s="86">
        <f t="shared" si="1"/>
        <v>417</v>
      </c>
      <c r="AA70" s="86">
        <f t="shared" si="1"/>
        <v>399</v>
      </c>
      <c r="AB70" s="86">
        <f t="shared" si="1"/>
        <v>374</v>
      </c>
      <c r="AC70" s="86">
        <f t="shared" si="1"/>
        <v>515</v>
      </c>
      <c r="AD70" s="86">
        <f t="shared" si="1"/>
        <v>517</v>
      </c>
      <c r="AE70" s="86">
        <f t="shared" si="1"/>
        <v>555</v>
      </c>
      <c r="AF70" s="86">
        <f t="shared" si="1"/>
        <v>402</v>
      </c>
      <c r="AG70" s="86">
        <f t="shared" si="1"/>
        <v>352</v>
      </c>
      <c r="AH70" s="86">
        <f t="shared" si="1"/>
        <v>260</v>
      </c>
      <c r="AI70" s="86">
        <f t="shared" si="1"/>
        <v>212</v>
      </c>
      <c r="AJ70" s="86">
        <f t="shared" si="1"/>
        <v>402</v>
      </c>
      <c r="AK70" s="86">
        <f t="shared" ref="AK70:BE70" si="2">AK$55-SUM(AK$59:AK$69)</f>
        <v>349</v>
      </c>
      <c r="AL70" s="86">
        <f t="shared" si="2"/>
        <v>244</v>
      </c>
      <c r="AM70" s="86">
        <f t="shared" si="2"/>
        <v>409</v>
      </c>
      <c r="AN70" s="86">
        <f t="shared" si="2"/>
        <v>161</v>
      </c>
      <c r="AO70" s="86">
        <f t="shared" si="2"/>
        <v>397</v>
      </c>
      <c r="AP70" s="86">
        <f t="shared" si="2"/>
        <v>385</v>
      </c>
      <c r="AQ70" s="86">
        <f t="shared" si="2"/>
        <v>431</v>
      </c>
      <c r="AR70" s="86">
        <f t="shared" si="2"/>
        <v>569</v>
      </c>
      <c r="AS70" s="86">
        <f t="shared" si="2"/>
        <v>478</v>
      </c>
      <c r="AT70" s="86">
        <f t="shared" si="2"/>
        <v>467</v>
      </c>
      <c r="AU70" s="86">
        <f t="shared" si="2"/>
        <v>371</v>
      </c>
      <c r="AV70" s="86">
        <f t="shared" si="2"/>
        <v>478</v>
      </c>
      <c r="AW70" s="86">
        <f t="shared" si="2"/>
        <v>608</v>
      </c>
      <c r="AX70" s="86">
        <f t="shared" si="2"/>
        <v>572</v>
      </c>
      <c r="AY70" s="86">
        <f t="shared" si="2"/>
        <v>448</v>
      </c>
      <c r="AZ70" s="86">
        <f t="shared" si="2"/>
        <v>462</v>
      </c>
      <c r="BA70" s="86">
        <f t="shared" si="2"/>
        <v>222</v>
      </c>
      <c r="BB70" s="86">
        <f t="shared" si="2"/>
        <v>576</v>
      </c>
      <c r="BC70" s="86">
        <f t="shared" si="2"/>
        <v>485</v>
      </c>
      <c r="BD70" s="86">
        <f t="shared" si="2"/>
        <v>316</v>
      </c>
      <c r="BE70" s="86">
        <f t="shared" si="2"/>
        <v>291</v>
      </c>
    </row>
  </sheetData>
  <mergeCells count="1">
    <mergeCell ref="E3:AZ3"/>
  </mergeCells>
  <conditionalFormatting sqref="E51:BF53">
    <cfRule type="expression" dxfId="3" priority="2">
      <formula>"&gt;11,&lt;11"</formula>
    </cfRule>
  </conditionalFormatting>
  <conditionalFormatting sqref="E55:BF55">
    <cfRule type="expression" dxfId="2" priority="1">
      <formula>"&gt;11,&lt;11"</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K73"/>
  <sheetViews>
    <sheetView zoomScale="85" zoomScaleNormal="85" workbookViewId="0">
      <pane xSplit="4" ySplit="7" topLeftCell="E8" activePane="bottomRight" state="frozen"/>
      <selection activeCell="R31" sqref="R31"/>
      <selection pane="topRight" activeCell="R31" sqref="R31"/>
      <selection pane="bottomLeft" activeCell="R31" sqref="R31"/>
      <selection pane="bottomRight" activeCell="R31" sqref="R31"/>
    </sheetView>
  </sheetViews>
  <sheetFormatPr defaultRowHeight="15" x14ac:dyDescent="0.25"/>
  <cols>
    <col min="1" max="1" width="26.85546875" customWidth="1"/>
    <col min="3" max="3" width="18.28515625" customWidth="1"/>
    <col min="5" max="30" width="13.140625" customWidth="1"/>
    <col min="31" max="31" width="13" customWidth="1"/>
    <col min="32" max="32" width="13" style="186" customWidth="1"/>
    <col min="33" max="33" width="2.85546875" customWidth="1"/>
  </cols>
  <sheetData>
    <row r="1" spans="1:37" ht="18.75" x14ac:dyDescent="0.3">
      <c r="A1" s="514" t="s">
        <v>180</v>
      </c>
      <c r="B1" s="514"/>
      <c r="C1" s="514"/>
      <c r="D1" s="514"/>
      <c r="E1" s="514"/>
      <c r="F1" s="514"/>
      <c r="G1" s="514"/>
      <c r="H1" s="514"/>
      <c r="I1" s="514"/>
      <c r="J1" s="514"/>
      <c r="K1" s="514"/>
      <c r="L1" s="514"/>
      <c r="M1" s="514"/>
      <c r="N1" s="514"/>
      <c r="O1" s="514"/>
      <c r="P1" s="514"/>
      <c r="Q1" s="514"/>
      <c r="R1" s="514"/>
      <c r="S1" s="514"/>
      <c r="T1" s="514"/>
      <c r="U1" s="514"/>
      <c r="V1" s="514"/>
      <c r="W1" s="514"/>
      <c r="X1" s="514"/>
      <c r="Y1" s="514"/>
      <c r="Z1" s="514"/>
      <c r="AA1" s="514"/>
      <c r="AB1" s="514"/>
      <c r="AC1" s="514"/>
      <c r="AD1" s="514"/>
      <c r="AE1" s="514"/>
    </row>
    <row r="2" spans="1:37" ht="15.75" x14ac:dyDescent="0.25">
      <c r="A2" s="515" t="s">
        <v>354</v>
      </c>
      <c r="B2" s="515"/>
      <c r="C2" s="515"/>
      <c r="D2" s="515"/>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row>
    <row r="3" spans="1:37" ht="15.75" x14ac:dyDescent="0.25">
      <c r="A3" s="165"/>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230"/>
      <c r="AB3" s="230"/>
      <c r="AC3" s="230"/>
      <c r="AD3" s="230"/>
      <c r="AE3" s="165"/>
    </row>
    <row r="4" spans="1:37" ht="15.75" x14ac:dyDescent="0.25">
      <c r="A4" s="124"/>
    </row>
    <row r="5" spans="1:37" x14ac:dyDescent="0.25">
      <c r="A5" s="516" t="s">
        <v>57</v>
      </c>
      <c r="B5" s="513" t="s">
        <v>77</v>
      </c>
      <c r="C5" s="516" t="s">
        <v>103</v>
      </c>
      <c r="D5" s="513" t="s">
        <v>106</v>
      </c>
      <c r="E5" s="598" t="s">
        <v>199</v>
      </c>
      <c r="F5" s="598"/>
      <c r="G5" s="598"/>
      <c r="H5" s="598"/>
      <c r="I5" s="598"/>
      <c r="J5" s="598"/>
      <c r="K5" s="598"/>
      <c r="L5" s="598"/>
      <c r="M5" s="598"/>
      <c r="N5" s="598"/>
      <c r="O5" s="598"/>
      <c r="P5" s="598"/>
      <c r="Q5" s="598"/>
      <c r="R5" s="598"/>
      <c r="S5" s="598"/>
      <c r="T5" s="598"/>
      <c r="U5" s="598"/>
      <c r="V5" s="598"/>
      <c r="W5" s="598"/>
      <c r="X5" s="598"/>
      <c r="Y5" s="598"/>
      <c r="Z5" s="598"/>
      <c r="AA5" s="599" t="s">
        <v>406</v>
      </c>
      <c r="AB5" s="596" t="s">
        <v>407</v>
      </c>
      <c r="AC5" s="596" t="s">
        <v>408</v>
      </c>
      <c r="AD5" s="596" t="s">
        <v>409</v>
      </c>
      <c r="AE5" s="513" t="s">
        <v>62</v>
      </c>
      <c r="AF5" s="597" t="s">
        <v>371</v>
      </c>
    </row>
    <row r="6" spans="1:37" x14ac:dyDescent="0.25">
      <c r="A6" s="516"/>
      <c r="B6" s="513"/>
      <c r="C6" s="516"/>
      <c r="D6" s="513"/>
      <c r="E6" s="1" t="s">
        <v>200</v>
      </c>
      <c r="F6" s="1" t="s">
        <v>201</v>
      </c>
      <c r="G6" s="1" t="s">
        <v>205</v>
      </c>
      <c r="H6" s="1" t="s">
        <v>202</v>
      </c>
      <c r="I6" s="1" t="s">
        <v>203</v>
      </c>
      <c r="J6" s="145" t="s">
        <v>204</v>
      </c>
      <c r="K6" s="232" t="s">
        <v>206</v>
      </c>
      <c r="L6" s="1" t="s">
        <v>207</v>
      </c>
      <c r="M6" s="1" t="s">
        <v>208</v>
      </c>
      <c r="N6" s="1" t="s">
        <v>209</v>
      </c>
      <c r="O6" s="1" t="s">
        <v>210</v>
      </c>
      <c r="P6" s="84" t="s">
        <v>211</v>
      </c>
      <c r="Q6" s="1" t="s">
        <v>212</v>
      </c>
      <c r="R6" s="1" t="s">
        <v>213</v>
      </c>
      <c r="S6" s="1" t="s">
        <v>214</v>
      </c>
      <c r="T6" s="1" t="s">
        <v>215</v>
      </c>
      <c r="U6" s="1" t="s">
        <v>216</v>
      </c>
      <c r="V6" s="84" t="s">
        <v>217</v>
      </c>
      <c r="W6" s="1" t="s">
        <v>222</v>
      </c>
      <c r="X6" s="1" t="s">
        <v>223</v>
      </c>
      <c r="Y6" s="1" t="s">
        <v>224</v>
      </c>
      <c r="Z6" s="1" t="s">
        <v>225</v>
      </c>
      <c r="AA6" s="599"/>
      <c r="AB6" s="596"/>
      <c r="AC6" s="596"/>
      <c r="AD6" s="596"/>
      <c r="AE6" s="513"/>
      <c r="AF6" s="597"/>
    </row>
    <row r="7" spans="1:37" x14ac:dyDescent="0.25">
      <c r="A7" s="516"/>
      <c r="B7" s="513"/>
      <c r="C7" s="516"/>
      <c r="D7" s="513"/>
      <c r="E7" s="1" t="s">
        <v>181</v>
      </c>
      <c r="F7" s="1" t="s">
        <v>182</v>
      </c>
      <c r="G7" s="1" t="s">
        <v>183</v>
      </c>
      <c r="H7" s="1" t="s">
        <v>184</v>
      </c>
      <c r="I7" s="1" t="s">
        <v>185</v>
      </c>
      <c r="J7" s="145" t="s">
        <v>186</v>
      </c>
      <c r="K7" s="232" t="s">
        <v>187</v>
      </c>
      <c r="L7" s="1" t="s">
        <v>188</v>
      </c>
      <c r="M7" s="1" t="s">
        <v>189</v>
      </c>
      <c r="N7" s="1" t="s">
        <v>190</v>
      </c>
      <c r="O7" s="1" t="s">
        <v>191</v>
      </c>
      <c r="P7" s="84" t="s">
        <v>192</v>
      </c>
      <c r="Q7" s="1" t="s">
        <v>193</v>
      </c>
      <c r="R7" s="1" t="s">
        <v>194</v>
      </c>
      <c r="S7" s="1" t="s">
        <v>195</v>
      </c>
      <c r="T7" s="1" t="s">
        <v>196</v>
      </c>
      <c r="U7" s="1" t="s">
        <v>197</v>
      </c>
      <c r="V7" s="84" t="s">
        <v>198</v>
      </c>
      <c r="W7" s="1" t="s">
        <v>218</v>
      </c>
      <c r="X7" s="1" t="s">
        <v>219</v>
      </c>
      <c r="Y7" s="1" t="s">
        <v>220</v>
      </c>
      <c r="Z7" s="1" t="s">
        <v>221</v>
      </c>
      <c r="AA7" s="599"/>
      <c r="AB7" s="596"/>
      <c r="AC7" s="596"/>
      <c r="AD7" s="596"/>
      <c r="AE7" s="513"/>
      <c r="AF7" s="597"/>
      <c r="AG7" s="1"/>
      <c r="AH7" s="1"/>
      <c r="AI7" s="1"/>
      <c r="AJ7" s="1"/>
      <c r="AK7" s="1"/>
    </row>
    <row r="8" spans="1:37" s="125" customFormat="1" ht="18.75" customHeight="1" x14ac:dyDescent="0.25">
      <c r="A8" s="125" t="s">
        <v>2</v>
      </c>
      <c r="B8" s="126">
        <v>1</v>
      </c>
      <c r="C8" s="125" t="s">
        <v>104</v>
      </c>
      <c r="D8" s="127">
        <v>8.5</v>
      </c>
      <c r="E8" s="139">
        <f>(INDEX('Points - Runs'!$A$5:$Z$58,MATCH($A8,'Points - Runs'!$A$5:$A$58,0),MATCH(E$7,'Points - Runs'!$A$5:$Z$5,0)))+((INDEX('Points - Runs 50s'!$A$5:$Z$58,MATCH($A8,'Points - Runs 50s'!$A$5:$A$58,0),MATCH(E$7,'Points - Runs 50s'!$A$5:$Z$5,0)))*25)+((INDEX('Points - Runs 100s'!$A$5:$Z$58,MATCH($A8,'Points - Runs 100s'!$A$5:$A$58,0),MATCH(E$7,'Points - Runs 100s'!$A$5:$Z$5,0)))*50)+((INDEX('Points - Wickets'!$A$5:$Z$58,MATCH($A8,'Points - Wickets'!$A$5:$A$58,0),MATCH(E$7,'Points - Wickets'!$A$5:$Z$5,0)))*10)+((INDEX('Points - 5 fers'!$A$5:$Z$58,MATCH($A8,'Points - 5 fers'!$A$5:$A$58,0),MATCH(E$7,'Points - 5 fers'!$A$5:$Z$5,0)))*50)+((INDEX('Points - Hattrick'!$A$5:$Z$58,MATCH($A8,'Points - Hattrick'!$A$5:$A$58,0),MATCH(E$7,'Points - Hattrick'!$A$5:$Z$5,0)))*100)+((INDEX('Points - Fielding'!$A$5:$Z$58,MATCH($A8,'Points - Fielding'!$A$5:$A$58,0),MATCH(E$7,'Points - Fielding'!$A$5:$Z$5,0)))*10)</f>
        <v>13</v>
      </c>
      <c r="F8" s="139">
        <f>(INDEX('Points - Runs'!$A$5:$Z$58,MATCH($A8,'Points - Runs'!$A$5:$A$58,0),MATCH(F$7,'Points - Runs'!$A$5:$Z$5,0)))+((INDEX('Points - Runs 50s'!$A$5:$Z$58,MATCH($A8,'Points - Runs 50s'!$A$5:$A$58,0),MATCH(F$7,'Points - Runs 50s'!$A$5:$Z$5,0)))*25)+((INDEX('Points - Runs 100s'!$A$5:$Z$58,MATCH($A8,'Points - Runs 100s'!$A$5:$A$58,0),MATCH(F$7,'Points - Runs 100s'!$A$5:$Z$5,0)))*50)+((INDEX('Points - Wickets'!$A$5:$Z$58,MATCH($A8,'Points - Wickets'!$A$5:$A$58,0),MATCH(F$7,'Points - Wickets'!$A$5:$Z$5,0)))*10)+((INDEX('Points - 5 fers'!$A$5:$Z$58,MATCH($A8,'Points - 5 fers'!$A$5:$A$58,0),MATCH(F$7,'Points - 5 fers'!$A$5:$Z$5,0)))*50)+((INDEX('Points - Hattrick'!$A$5:$Z$58,MATCH($A8,'Points - Hattrick'!$A$5:$A$58,0),MATCH(F$7,'Points - Hattrick'!$A$5:$Z$5,0)))*100)+((INDEX('Points - Fielding'!$A$5:$Z$58,MATCH($A8,'Points - Fielding'!$A$5:$A$58,0),MATCH(F$7,'Points - Fielding'!$A$5:$Z$5,0)))*10)</f>
        <v>0</v>
      </c>
      <c r="G8" s="139">
        <f>(INDEX('Points - Runs'!$A$5:$Z$58,MATCH($A8,'Points - Runs'!$A$5:$A$58,0),MATCH(G$7,'Points - Runs'!$A$5:$Z$5,0)))+((INDEX('Points - Runs 50s'!$A$5:$Z$58,MATCH($A8,'Points - Runs 50s'!$A$5:$A$58,0),MATCH(G$7,'Points - Runs 50s'!$A$5:$Z$5,0)))*25)+((INDEX('Points - Runs 100s'!$A$5:$Z$58,MATCH($A8,'Points - Runs 100s'!$A$5:$A$58,0),MATCH(G$7,'Points - Runs 100s'!$A$5:$Z$5,0)))*50)+((INDEX('Points - Wickets'!$A$5:$Z$58,MATCH($A8,'Points - Wickets'!$A$5:$A$58,0),MATCH(G$7,'Points - Wickets'!$A$5:$Z$5,0)))*10)+((INDEX('Points - 5 fers'!$A$5:$Z$58,MATCH($A8,'Points - 5 fers'!$A$5:$A$58,0),MATCH(G$7,'Points - 5 fers'!$A$5:$Z$5,0)))*50)+((INDEX('Points - Hattrick'!$A$5:$Z$58,MATCH($A8,'Points - Hattrick'!$A$5:$A$58,0),MATCH(G$7,'Points - Hattrick'!$A$5:$Z$5,0)))*100)+((INDEX('Points - Fielding'!$A$5:$Z$58,MATCH($A8,'Points - Fielding'!$A$5:$A$58,0),MATCH(G$7,'Points - Fielding'!$A$5:$Z$5,0)))*10)</f>
        <v>59</v>
      </c>
      <c r="H8" s="128">
        <f>(INDEX('Points - Runs'!$A$5:$Z$58,MATCH($A8,'Points - Runs'!$A$5:$A$58,0),MATCH(H$7,'Points - Runs'!$A$5:$Z$5,0)))+((INDEX('Points - Runs 50s'!$A$5:$Z$58,MATCH($A8,'Points - Runs 50s'!$A$5:$A$58,0),MATCH(H$7,'Points - Runs 50s'!$A$5:$Z$5,0)))*25)+((INDEX('Points - Runs 100s'!$A$5:$Z$58,MATCH($A8,'Points - Runs 100s'!$A$5:$A$58,0),MATCH(H$7,'Points - Runs 100s'!$A$5:$Z$5,0)))*50)+((INDEX('Points - Wickets'!$A$5:$Z$58,MATCH($A8,'Points - Wickets'!$A$5:$A$58,0),MATCH(H$7,'Points - Wickets'!$A$5:$Z$5,0)))*10)+((INDEX('Points - 5 fers'!$A$5:$Z$58,MATCH($A8,'Points - 5 fers'!$A$5:$A$58,0),MATCH(H$7,'Points - 5 fers'!$A$5:$Z$5,0)))*50)+((INDEX('Points - Hattrick'!$A$5:$Z$58,MATCH($A8,'Points - Hattrick'!$A$5:$A$58,0),MATCH(H$7,'Points - Hattrick'!$A$5:$Z$5,0)))*100)+((INDEX('Points - Fielding'!$A$5:$Z$58,MATCH($A8,'Points - Fielding'!$A$5:$A$58,0),MATCH(H$7,'Points - Fielding'!$A$5:$Z$5,0)))*10)</f>
        <v>101</v>
      </c>
      <c r="I8" s="128">
        <f>(INDEX('Points - Runs'!$A$5:$Z$58,MATCH($A8,'Points - Runs'!$A$5:$A$58,0),MATCH(I$7,'Points - Runs'!$A$5:$Z$5,0)))+((INDEX('Points - Runs 50s'!$A$5:$Z$58,MATCH($A8,'Points - Runs 50s'!$A$5:$A$58,0),MATCH(I$7,'Points - Runs 50s'!$A$5:$Z$5,0)))*25)+((INDEX('Points - Runs 100s'!$A$5:$Z$58,MATCH($A8,'Points - Runs 100s'!$A$5:$A$58,0),MATCH(I$7,'Points - Runs 100s'!$A$5:$Z$5,0)))*50)+((INDEX('Points - Wickets'!$A$5:$Z$58,MATCH($A8,'Points - Wickets'!$A$5:$A$58,0),MATCH(I$7,'Points - Wickets'!$A$5:$Z$5,0)))*10)+((INDEX('Points - 5 fers'!$A$5:$Z$58,MATCH($A8,'Points - 5 fers'!$A$5:$A$58,0),MATCH(I$7,'Points - 5 fers'!$A$5:$Z$5,0)))*50)+((INDEX('Points - Hattrick'!$A$5:$Z$58,MATCH($A8,'Points - Hattrick'!$A$5:$A$58,0),MATCH(I$7,'Points - Hattrick'!$A$5:$Z$5,0)))*100)+((INDEX('Points - Fielding'!$A$5:$Z$58,MATCH($A8,'Points - Fielding'!$A$5:$A$58,0),MATCH(I$7,'Points - Fielding'!$A$5:$Z$5,0)))*10)</f>
        <v>0</v>
      </c>
      <c r="J8" s="130">
        <f>(INDEX('Points - Runs'!$A$5:$Z$58,MATCH($A8,'Points - Runs'!$A$5:$A$58,0),MATCH(J$7,'Points - Runs'!$A$5:$Z$5,0)))+((INDEX('Points - Runs 50s'!$A$5:$Z$58,MATCH($A8,'Points - Runs 50s'!$A$5:$A$58,0),MATCH(J$7,'Points - Runs 50s'!$A$5:$Z$5,0)))*25)+((INDEX('Points - Runs 100s'!$A$5:$Z$58,MATCH($A8,'Points - Runs 100s'!$A$5:$A$58,0),MATCH(J$7,'Points - Runs 100s'!$A$5:$Z$5,0)))*50)+((INDEX('Points - Wickets'!$A$5:$Z$58,MATCH($A8,'Points - Wickets'!$A$5:$A$58,0),MATCH(J$7,'Points - Wickets'!$A$5:$Z$5,0)))*10)+((INDEX('Points - 5 fers'!$A$5:$Z$58,MATCH($A8,'Points - 5 fers'!$A$5:$A$58,0),MATCH(J$7,'Points - 5 fers'!$A$5:$Z$5,0)))*50)+((INDEX('Points - Hattrick'!$A$5:$Z$58,MATCH($A8,'Points - Hattrick'!$A$5:$A$58,0),MATCH(J$7,'Points - Hattrick'!$A$5:$Z$5,0)))*100)+((INDEX('Points - Fielding'!$A$5:$Z$58,MATCH($A8,'Points - Fielding'!$A$5:$A$58,0),MATCH(J$7,'Points - Fielding'!$A$5:$Z$5,0)))*10)</f>
        <v>0</v>
      </c>
      <c r="K8" s="129">
        <f>(INDEX('Points - Runs'!$A$5:$Z$58,MATCH($A8,'Points - Runs'!$A$5:$A$58,0),MATCH(K$7,'Points - Runs'!$A$5:$Z$5,0)))+((INDEX('Points - Runs 50s'!$A$5:$Z$58,MATCH($A8,'Points - Runs 50s'!$A$5:$A$58,0),MATCH(K$7,'Points - Runs 50s'!$A$5:$Z$5,0)))*25)+((INDEX('Points - Runs 100s'!$A$5:$Z$58,MATCH($A8,'Points - Runs 100s'!$A$5:$A$58,0),MATCH(K$7,'Points - Runs 100s'!$A$5:$Z$5,0)))*50)+((INDEX('Points - Wickets'!$A$5:$Z$58,MATCH($A8,'Points - Wickets'!$A$5:$A$58,0),MATCH(K$7,'Points - Wickets'!$A$5:$Z$5,0)))*10)+((INDEX('Points - 5 fers'!$A$5:$Z$58,MATCH($A8,'Points - 5 fers'!$A$5:$A$58,0),MATCH(K$7,'Points - 5 fers'!$A$5:$Z$5,0)))*50)+((INDEX('Points - Hattrick'!$A$5:$Z$58,MATCH($A8,'Points - Hattrick'!$A$5:$A$58,0),MATCH(K$7,'Points - Hattrick'!$A$5:$Z$5,0)))*100)+((INDEX('Points - Fielding'!$A$5:$Z$58,MATCH($A8,'Points - Fielding'!$A$5:$A$58,0),MATCH(K$7,'Points - Fielding'!$A$5:$Z$5,0)))*10)</f>
        <v>15</v>
      </c>
      <c r="L8" s="130">
        <f>(INDEX('Points - Runs'!$A$5:$Z$58,MATCH($A8,'Points - Runs'!$A$5:$A$58,0),MATCH(L$7,'Points - Runs'!$A$5:$Z$5,0)))+((INDEX('Points - Runs 50s'!$A$5:$Z$58,MATCH($A8,'Points - Runs 50s'!$A$5:$A$58,0),MATCH(L$7,'Points - Runs 50s'!$A$5:$Z$5,0)))*25)+((INDEX('Points - Runs 100s'!$A$5:$Z$58,MATCH($A8,'Points - Runs 100s'!$A$5:$A$58,0),MATCH(L$7,'Points - Runs 100s'!$A$5:$Z$5,0)))*50)+((INDEX('Points - Wickets'!$A$5:$Z$58,MATCH($A8,'Points - Wickets'!$A$5:$A$58,0),MATCH(L$7,'Points - Wickets'!$A$5:$Z$5,0)))*10)+((INDEX('Points - 5 fers'!$A$5:$Z$58,MATCH($A8,'Points - 5 fers'!$A$5:$A$58,0),MATCH(L$7,'Points - 5 fers'!$A$5:$Z$5,0)))*50)+((INDEX('Points - Hattrick'!$A$5:$Z$58,MATCH($A8,'Points - Hattrick'!$A$5:$A$58,0),MATCH(L$7,'Points - Hattrick'!$A$5:$Z$5,0)))*100)+((INDEX('Points - Fielding'!$A$5:$Z$58,MATCH($A8,'Points - Fielding'!$A$5:$A$58,0),MATCH(L$7,'Points - Fielding'!$A$5:$Z$5,0)))*10)</f>
        <v>27</v>
      </c>
      <c r="M8" s="130">
        <f>(INDEX('Points - Runs'!$A$5:$Z$58,MATCH($A8,'Points - Runs'!$A$5:$A$58,0),MATCH(M$7,'Points - Runs'!$A$5:$Z$5,0)))+((INDEX('Points - Runs 50s'!$A$5:$Z$58,MATCH($A8,'Points - Runs 50s'!$A$5:$A$58,0),MATCH(M$7,'Points - Runs 50s'!$A$5:$Z$5,0)))*25)+((INDEX('Points - Runs 100s'!$A$5:$Z$58,MATCH($A8,'Points - Runs 100s'!$A$5:$A$58,0),MATCH(M$7,'Points - Runs 100s'!$A$5:$Z$5,0)))*50)+((INDEX('Points - Wickets'!$A$5:$Z$58,MATCH($A8,'Points - Wickets'!$A$5:$A$58,0),MATCH(M$7,'Points - Wickets'!$A$5:$Z$5,0)))*10)+((INDEX('Points - 5 fers'!$A$5:$Z$58,MATCH($A8,'Points - 5 fers'!$A$5:$A$58,0),MATCH(M$7,'Points - 5 fers'!$A$5:$Z$5,0)))*50)+((INDEX('Points - Hattrick'!$A$5:$Z$58,MATCH($A8,'Points - Hattrick'!$A$5:$A$58,0),MATCH(M$7,'Points - Hattrick'!$A$5:$Z$5,0)))*100)+((INDEX('Points - Fielding'!$A$5:$Z$58,MATCH($A8,'Points - Fielding'!$A$5:$A$58,0),MATCH(M$7,'Points - Fielding'!$A$5:$Z$5,0)))*10)</f>
        <v>2</v>
      </c>
      <c r="N8" s="130">
        <f>(INDEX('Points - Runs'!$A$5:$Z$58,MATCH($A8,'Points - Runs'!$A$5:$A$58,0),MATCH(N$7,'Points - Runs'!$A$5:$Z$5,0)))+((INDEX('Points - Runs 50s'!$A$5:$Z$58,MATCH($A8,'Points - Runs 50s'!$A$5:$A$58,0),MATCH(N$7,'Points - Runs 50s'!$A$5:$Z$5,0)))*25)+((INDEX('Points - Runs 100s'!$A$5:$Z$58,MATCH($A8,'Points - Runs 100s'!$A$5:$A$58,0),MATCH(N$7,'Points - Runs 100s'!$A$5:$Z$5,0)))*50)+((INDEX('Points - Wickets'!$A$5:$Z$58,MATCH($A8,'Points - Wickets'!$A$5:$A$58,0),MATCH(N$7,'Points - Wickets'!$A$5:$Z$5,0)))*10)+((INDEX('Points - 5 fers'!$A$5:$Z$58,MATCH($A8,'Points - 5 fers'!$A$5:$A$58,0),MATCH(N$7,'Points - 5 fers'!$A$5:$Z$5,0)))*50)+((INDEX('Points - Hattrick'!$A$5:$Z$58,MATCH($A8,'Points - Hattrick'!$A$5:$A$58,0),MATCH(N$7,'Points - Hattrick'!$A$5:$Z$5,0)))*100)+((INDEX('Points - Fielding'!$A$5:$Z$58,MATCH($A8,'Points - Fielding'!$A$5:$A$58,0),MATCH(N$7,'Points - Fielding'!$A$5:$Z$5,0)))*10)</f>
        <v>8</v>
      </c>
      <c r="O8" s="130">
        <f>(INDEX('Points - Runs'!$A$5:$Z$58,MATCH($A8,'Points - Runs'!$A$5:$A$58,0),MATCH(O$7,'Points - Runs'!$A$5:$Z$5,0)))+((INDEX('Points - Runs 50s'!$A$5:$Z$58,MATCH($A8,'Points - Runs 50s'!$A$5:$A$58,0),MATCH(O$7,'Points - Runs 50s'!$A$5:$Z$5,0)))*25)+((INDEX('Points - Runs 100s'!$A$5:$Z$58,MATCH($A8,'Points - Runs 100s'!$A$5:$A$58,0),MATCH(O$7,'Points - Runs 100s'!$A$5:$Z$5,0)))*50)+((INDEX('Points - Wickets'!$A$5:$Z$58,MATCH($A8,'Points - Wickets'!$A$5:$A$58,0),MATCH(O$7,'Points - Wickets'!$A$5:$Z$5,0)))*10)+((INDEX('Points - 5 fers'!$A$5:$Z$58,MATCH($A8,'Points - 5 fers'!$A$5:$A$58,0),MATCH(O$7,'Points - 5 fers'!$A$5:$Z$5,0)))*50)+((INDEX('Points - Hattrick'!$A$5:$Z$58,MATCH($A8,'Points - Hattrick'!$A$5:$A$58,0),MATCH(O$7,'Points - Hattrick'!$A$5:$Z$5,0)))*100)+((INDEX('Points - Fielding'!$A$5:$Z$58,MATCH($A8,'Points - Fielding'!$A$5:$A$58,0),MATCH(O$7,'Points - Fielding'!$A$5:$Z$5,0)))*10)</f>
        <v>30</v>
      </c>
      <c r="P8" s="131">
        <f>(INDEX('Points - Runs'!$A$5:$Z$58,MATCH($A8,'Points - Runs'!$A$5:$A$58,0),MATCH(P$7,'Points - Runs'!$A$5:$Z$5,0)))+((INDEX('Points - Runs 50s'!$A$5:$Z$58,MATCH($A8,'Points - Runs 50s'!$A$5:$A$58,0),MATCH(P$7,'Points - Runs 50s'!$A$5:$Z$5,0)))*25)+((INDEX('Points - Runs 100s'!$A$5:$Z$58,MATCH($A8,'Points - Runs 100s'!$A$5:$A$58,0),MATCH(P$7,'Points - Runs 100s'!$A$5:$Z$5,0)))*50)+((INDEX('Points - Wickets'!$A$5:$Z$58,MATCH($A8,'Points - Wickets'!$A$5:$A$58,0),MATCH(P$7,'Points - Wickets'!$A$5:$Z$5,0)))*10)+((INDEX('Points - 5 fers'!$A$5:$Z$58,MATCH($A8,'Points - 5 fers'!$A$5:$A$58,0),MATCH(P$7,'Points - 5 fers'!$A$5:$Z$5,0)))*50)+((INDEX('Points - Hattrick'!$A$5:$Z$58,MATCH($A8,'Points - Hattrick'!$A$5:$A$58,0),MATCH(P$7,'Points - Hattrick'!$A$5:$Z$5,0)))*100)+((INDEX('Points - Fielding'!$A$5:$Z$58,MATCH($A8,'Points - Fielding'!$A$5:$A$58,0),MATCH(P$7,'Points - Fielding'!$A$5:$Z$5,0)))*10)</f>
        <v>108</v>
      </c>
      <c r="Q8" s="128">
        <f>(INDEX('Points - Runs'!$A$5:$Z$58,MATCH($A8,'Points - Runs'!$A$5:$A$58,0),MATCH(Q$7,'Points - Runs'!$A$5:$Z$5,0)))+((INDEX('Points - Runs 50s'!$A$5:$Z$58,MATCH($A8,'Points - Runs 50s'!$A$5:$A$58,0),MATCH(Q$7,'Points - Runs 50s'!$A$5:$Z$5,0)))*25)+((INDEX('Points - Runs 100s'!$A$5:$Z$58,MATCH($A8,'Points - Runs 100s'!$A$5:$A$58,0),MATCH(Q$7,'Points - Runs 100s'!$A$5:$Z$5,0)))*50)+((INDEX('Points - Wickets'!$A$5:$Z$58,MATCH($A8,'Points - Wickets'!$A$5:$A$58,0),MATCH(Q$7,'Points - Wickets'!$A$5:$Z$5,0)))*10)+((INDEX('Points - 5 fers'!$A$5:$Z$58,MATCH($A8,'Points - 5 fers'!$A$5:$A$58,0),MATCH(Q$7,'Points - 5 fers'!$A$5:$Z$5,0)))*50)+((INDEX('Points - Hattrick'!$A$5:$Z$58,MATCH($A8,'Points - Hattrick'!$A$5:$A$58,0),MATCH(Q$7,'Points - Hattrick'!$A$5:$Z$5,0)))*100)+((INDEX('Points - Fielding'!$A$5:$Z$58,MATCH($A8,'Points - Fielding'!$A$5:$A$58,0),MATCH(Q$7,'Points - Fielding'!$A$5:$Z$5,0)))*10)</f>
        <v>0</v>
      </c>
      <c r="R8" s="128">
        <f>(INDEX('Points - Runs'!$A$5:$Z$58,MATCH($A8,'Points - Runs'!$A$5:$A$58,0),MATCH(R$7,'Points - Runs'!$A$5:$Z$5,0)))+((INDEX('Points - Runs 50s'!$A$5:$Z$58,MATCH($A8,'Points - Runs 50s'!$A$5:$A$58,0),MATCH(R$7,'Points - Runs 50s'!$A$5:$Z$5,0)))*25)+((INDEX('Points - Runs 100s'!$A$5:$Z$58,MATCH($A8,'Points - Runs 100s'!$A$5:$A$58,0),MATCH(R$7,'Points - Runs 100s'!$A$5:$Z$5,0)))*50)+((INDEX('Points - Wickets'!$A$5:$Z$58,MATCH($A8,'Points - Wickets'!$A$5:$A$58,0),MATCH(R$7,'Points - Wickets'!$A$5:$Z$5,0)))*10)+((INDEX('Points - 5 fers'!$A$5:$Z$58,MATCH($A8,'Points - 5 fers'!$A$5:$A$58,0),MATCH(R$7,'Points - 5 fers'!$A$5:$Z$5,0)))*50)+((INDEX('Points - Hattrick'!$A$5:$Z$58,MATCH($A8,'Points - Hattrick'!$A$5:$A$58,0),MATCH(R$7,'Points - Hattrick'!$A$5:$Z$5,0)))*100)+((INDEX('Points - Fielding'!$A$5:$Z$58,MATCH($A8,'Points - Fielding'!$A$5:$A$58,0),MATCH(R$7,'Points - Fielding'!$A$5:$Z$5,0)))*10)</f>
        <v>0</v>
      </c>
      <c r="S8" s="128">
        <f>(INDEX('Points - Runs'!$A$5:$Z$58,MATCH($A8,'Points - Runs'!$A$5:$A$58,0),MATCH(S$7,'Points - Runs'!$A$5:$Z$5,0)))+((INDEX('Points - Runs 50s'!$A$5:$Z$58,MATCH($A8,'Points - Runs 50s'!$A$5:$A$58,0),MATCH(S$7,'Points - Runs 50s'!$A$5:$Z$5,0)))*25)+((INDEX('Points - Runs 100s'!$A$5:$Z$58,MATCH($A8,'Points - Runs 100s'!$A$5:$A$58,0),MATCH(S$7,'Points - Runs 100s'!$A$5:$Z$5,0)))*50)+((INDEX('Points - Wickets'!$A$5:$Z$58,MATCH($A8,'Points - Wickets'!$A$5:$A$58,0),MATCH(S$7,'Points - Wickets'!$A$5:$Z$5,0)))*10)+((INDEX('Points - 5 fers'!$A$5:$Z$58,MATCH($A8,'Points - 5 fers'!$A$5:$A$58,0),MATCH(S$7,'Points - 5 fers'!$A$5:$Z$5,0)))*50)+((INDEX('Points - Hattrick'!$A$5:$Z$58,MATCH($A8,'Points - Hattrick'!$A$5:$A$58,0),MATCH(S$7,'Points - Hattrick'!$A$5:$Z$5,0)))*100)+((INDEX('Points - Fielding'!$A$5:$Z$58,MATCH($A8,'Points - Fielding'!$A$5:$A$58,0),MATCH(S$7,'Points - Fielding'!$A$5:$Z$5,0)))*10)</f>
        <v>0</v>
      </c>
      <c r="T8" s="128">
        <f>(INDEX('Points - Runs'!$A$5:$Z$58,MATCH($A8,'Points - Runs'!$A$5:$A$58,0),MATCH(T$7,'Points - Runs'!$A$5:$Z$5,0)))+((INDEX('Points - Runs 50s'!$A$5:$Z$58,MATCH($A8,'Points - Runs 50s'!$A$5:$A$58,0),MATCH(T$7,'Points - Runs 50s'!$A$5:$Z$5,0)))*25)+((INDEX('Points - Runs 100s'!$A$5:$Z$58,MATCH($A8,'Points - Runs 100s'!$A$5:$A$58,0),MATCH(T$7,'Points - Runs 100s'!$A$5:$Z$5,0)))*50)+((INDEX('Points - Wickets'!$A$5:$Z$58,MATCH($A8,'Points - Wickets'!$A$5:$A$58,0),MATCH(T$7,'Points - Wickets'!$A$5:$Z$5,0)))*10)+((INDEX('Points - 5 fers'!$A$5:$Z$58,MATCH($A8,'Points - 5 fers'!$A$5:$A$58,0),MATCH(T$7,'Points - 5 fers'!$A$5:$Z$5,0)))*50)+((INDEX('Points - Hattrick'!$A$5:$Z$58,MATCH($A8,'Points - Hattrick'!$A$5:$A$58,0),MATCH(T$7,'Points - Hattrick'!$A$5:$Z$5,0)))*100)+((INDEX('Points - Fielding'!$A$5:$Z$58,MATCH($A8,'Points - Fielding'!$A$5:$A$58,0),MATCH(T$7,'Points - Fielding'!$A$5:$Z$5,0)))*10)</f>
        <v>0</v>
      </c>
      <c r="U8" s="128">
        <f>(INDEX('Points - Runs'!$A$5:$Z$58,MATCH($A8,'Points - Runs'!$A$5:$A$58,0),MATCH(U$7,'Points - Runs'!$A$5:$Z$5,0)))+((INDEX('Points - Runs 50s'!$A$5:$Z$58,MATCH($A8,'Points - Runs 50s'!$A$5:$A$58,0),MATCH(U$7,'Points - Runs 50s'!$A$5:$Z$5,0)))*25)+((INDEX('Points - Runs 100s'!$A$5:$Z$58,MATCH($A8,'Points - Runs 100s'!$A$5:$A$58,0),MATCH(U$7,'Points - Runs 100s'!$A$5:$Z$5,0)))*50)+((INDEX('Points - Wickets'!$A$5:$Z$58,MATCH($A8,'Points - Wickets'!$A$5:$A$58,0),MATCH(U$7,'Points - Wickets'!$A$5:$Z$5,0)))*10)+((INDEX('Points - 5 fers'!$A$5:$Z$58,MATCH($A8,'Points - 5 fers'!$A$5:$A$58,0),MATCH(U$7,'Points - 5 fers'!$A$5:$Z$5,0)))*50)+((INDEX('Points - Hattrick'!$A$5:$Z$58,MATCH($A8,'Points - Hattrick'!$A$5:$A$58,0),MATCH(U$7,'Points - Hattrick'!$A$5:$Z$5,0)))*100)+((INDEX('Points - Fielding'!$A$5:$Z$58,MATCH($A8,'Points - Fielding'!$A$5:$A$58,0),MATCH(U$7,'Points - Fielding'!$A$5:$Z$5,0)))*10)</f>
        <v>0</v>
      </c>
      <c r="V8" s="128">
        <f>(INDEX('Points - Runs'!$A$5:$Z$58,MATCH($A8,'Points - Runs'!$A$5:$A$58,0),MATCH(V$7,'Points - Runs'!$A$5:$Z$5,0)))+((INDEX('Points - Runs 50s'!$A$5:$Z$58,MATCH($A8,'Points - Runs 50s'!$A$5:$A$58,0),MATCH(V$7,'Points - Runs 50s'!$A$5:$Z$5,0)))*25)+((INDEX('Points - Runs 100s'!$A$5:$Z$58,MATCH($A8,'Points - Runs 100s'!$A$5:$A$58,0),MATCH(V$7,'Points - Runs 100s'!$A$5:$Z$5,0)))*50)+((INDEX('Points - Wickets'!$A$5:$Z$58,MATCH($A8,'Points - Wickets'!$A$5:$A$58,0),MATCH(V$7,'Points - Wickets'!$A$5:$Z$5,0)))*10)+((INDEX('Points - 5 fers'!$A$5:$Z$58,MATCH($A8,'Points - 5 fers'!$A$5:$A$58,0),MATCH(V$7,'Points - 5 fers'!$A$5:$Z$5,0)))*50)+((INDEX('Points - Hattrick'!$A$5:$Z$58,MATCH($A8,'Points - Hattrick'!$A$5:$A$58,0),MATCH(V$7,'Points - Hattrick'!$A$5:$Z$5,0)))*100)+((INDEX('Points - Fielding'!$A$5:$Z$58,MATCH($A8,'Points - Fielding'!$A$5:$A$58,0),MATCH(V$7,'Points - Fielding'!$A$5:$Z$5,0)))*10)</f>
        <v>0</v>
      </c>
      <c r="W8" s="129">
        <f>(INDEX('Points - Runs'!$A$5:$Z$58,MATCH($A8,'Points - Runs'!$A$5:$A$58,0),MATCH(W$7,'Points - Runs'!$A$5:$Z$5,0)))+((INDEX('Points - Runs 50s'!$A$5:$Z$58,MATCH($A8,'Points - Runs 50s'!$A$5:$A$58,0),MATCH(W$7,'Points - Runs 50s'!$A$5:$Z$5,0)))*25)+((INDEX('Points - Runs 100s'!$A$5:$Z$58,MATCH($A8,'Points - Runs 100s'!$A$5:$A$58,0),MATCH(W$7,'Points - Runs 100s'!$A$5:$Z$5,0)))*50)+((INDEX('Points - Wickets'!$A$5:$Z$58,MATCH($A8,'Points - Wickets'!$A$5:$A$58,0),MATCH(W$7,'Points - Wickets'!$A$5:$Z$5,0)))*10)+((INDEX('Points - 5 fers'!$A$5:$Z$58,MATCH($A8,'Points - 5 fers'!$A$5:$A$58,0),MATCH(W$7,'Points - 5 fers'!$A$5:$Z$5,0)))*50)+((INDEX('Points - Hattrick'!$A$5:$Z$58,MATCH($A8,'Points - Hattrick'!$A$5:$A$58,0),MATCH(W$7,'Points - Hattrick'!$A$5:$Z$5,0)))*100)+((INDEX('Points - Fielding'!$A$5:$Z$58,MATCH($A8,'Points - Fielding'!$A$5:$A$58,0),MATCH(W$7,'Points - Fielding'!$A$5:$Z$5,0)))*10)</f>
        <v>0</v>
      </c>
      <c r="X8" s="130">
        <f>(INDEX('Points - Runs'!$A$5:$Z$58,MATCH($A8,'Points - Runs'!$A$5:$A$58,0),MATCH(X$7,'Points - Runs'!$A$5:$Z$5,0)))+((INDEX('Points - Runs 50s'!$A$5:$Z$58,MATCH($A8,'Points - Runs 50s'!$A$5:$A$58,0),MATCH(X$7,'Points - Runs 50s'!$A$5:$Z$5,0)))*25)+((INDEX('Points - Runs 100s'!$A$5:$Z$58,MATCH($A8,'Points - Runs 100s'!$A$5:$A$58,0),MATCH(X$7,'Points - Runs 100s'!$A$5:$Z$5,0)))*50)+((INDEX('Points - Wickets'!$A$5:$Z$58,MATCH($A8,'Points - Wickets'!$A$5:$A$58,0),MATCH(X$7,'Points - Wickets'!$A$5:$Z$5,0)))*10)+((INDEX('Points - 5 fers'!$A$5:$Z$58,MATCH($A8,'Points - 5 fers'!$A$5:$A$58,0),MATCH(X$7,'Points - 5 fers'!$A$5:$Z$5,0)))*50)+((INDEX('Points - Hattrick'!$A$5:$Z$58,MATCH($A8,'Points - Hattrick'!$A$5:$A$58,0),MATCH(X$7,'Points - Hattrick'!$A$5:$Z$5,0)))*100)+((INDEX('Points - Fielding'!$A$5:$Z$58,MATCH($A8,'Points - Fielding'!$A$5:$A$58,0),MATCH(X$7,'Points - Fielding'!$A$5:$Z$5,0)))*10)</f>
        <v>0</v>
      </c>
      <c r="Y8" s="130">
        <f>(INDEX('Points - Runs'!$A$5:$Z$58,MATCH($A8,'Points - Runs'!$A$5:$A$58,0),MATCH(Y$7,'Points - Runs'!$A$5:$Z$5,0)))+((INDEX('Points - Runs 50s'!$A$5:$Z$58,MATCH($A8,'Points - Runs 50s'!$A$5:$A$58,0),MATCH(Y$7,'Points - Runs 50s'!$A$5:$Z$5,0)))*25)+((INDEX('Points - Runs 100s'!$A$5:$Z$58,MATCH($A8,'Points - Runs 100s'!$A$5:$A$58,0),MATCH(Y$7,'Points - Runs 100s'!$A$5:$Z$5,0)))*50)+((INDEX('Points - Wickets'!$A$5:$Z$58,MATCH($A8,'Points - Wickets'!$A$5:$A$58,0),MATCH(Y$7,'Points - Wickets'!$A$5:$Z$5,0)))*10)+((INDEX('Points - 5 fers'!$A$5:$Z$58,MATCH($A8,'Points - 5 fers'!$A$5:$A$58,0),MATCH(Y$7,'Points - 5 fers'!$A$5:$Z$5,0)))*50)+((INDEX('Points - Hattrick'!$A$5:$Z$58,MATCH($A8,'Points - Hattrick'!$A$5:$A$58,0),MATCH(Y$7,'Points - Hattrick'!$A$5:$Z$5,0)))*100)+((INDEX('Points - Fielding'!$A$5:$Z$58,MATCH($A8,'Points - Fielding'!$A$5:$A$58,0),MATCH(Y$7,'Points - Fielding'!$A$5:$Z$5,0)))*10)</f>
        <v>0</v>
      </c>
      <c r="Z8" s="130">
        <f>(INDEX('Points - Runs'!$A$5:$Z$58,MATCH($A8,'Points - Runs'!$A$5:$A$58,0),MATCH(Z$7,'Points - Runs'!$A$5:$Z$5,0)))+((INDEX('Points - Runs 50s'!$A$5:$Z$58,MATCH($A8,'Points - Runs 50s'!$A$5:$A$58,0),MATCH(Z$7,'Points - Runs 50s'!$A$5:$Z$5,0)))*25)+((INDEX('Points - Runs 100s'!$A$5:$Z$58,MATCH($A8,'Points - Runs 100s'!$A$5:$A$58,0),MATCH(Z$7,'Points - Runs 100s'!$A$5:$Z$5,0)))*50)+((INDEX('Points - Wickets'!$A$5:$Z$58,MATCH($A8,'Points - Wickets'!$A$5:$A$58,0),MATCH(Z$7,'Points - Wickets'!$A$5:$Z$5,0)))*10)+((INDEX('Points - 5 fers'!$A$5:$Z$58,MATCH($A8,'Points - 5 fers'!$A$5:$A$58,0),MATCH(Z$7,'Points - 5 fers'!$A$5:$Z$5,0)))*50)+((INDEX('Points - Hattrick'!$A$5:$Z$58,MATCH($A8,'Points - Hattrick'!$A$5:$A$58,0),MATCH(Z$7,'Points - Hattrick'!$A$5:$Z$5,0)))*100)+((INDEX('Points - Fielding'!$A$5:$Z$58,MATCH($A8,'Points - Fielding'!$A$5:$A$58,0),MATCH(Z$7,'Points - Fielding'!$A$5:$Z$5,0)))*10)</f>
        <v>0</v>
      </c>
      <c r="AA8" s="233">
        <f>SUM(E8:J8)</f>
        <v>173</v>
      </c>
      <c r="AB8" s="231">
        <f>SUM(E8:P8)-AA8</f>
        <v>190</v>
      </c>
      <c r="AC8" s="231">
        <f>SUM(E8:V8)-SUM(AA8:AB8)</f>
        <v>0</v>
      </c>
      <c r="AD8" s="231">
        <f>AE8-SUM(AA8:AC8)</f>
        <v>0</v>
      </c>
      <c r="AE8" s="120">
        <f t="shared" ref="AE8:AE59" si="0">SUM(E8:Z8)</f>
        <v>363</v>
      </c>
      <c r="AF8" s="187">
        <f t="shared" ref="AF8:AF59" si="1">AE8/D8</f>
        <v>42.705882352941174</v>
      </c>
      <c r="AH8" s="125">
        <f>RANK(AE8,$AE$8:$AE$60,0)</f>
        <v>15</v>
      </c>
    </row>
    <row r="9" spans="1:37" s="125" customFormat="1" ht="18.75" customHeight="1" x14ac:dyDescent="0.25">
      <c r="A9" s="125" t="s">
        <v>6</v>
      </c>
      <c r="B9" s="126" t="s">
        <v>78</v>
      </c>
      <c r="C9" s="125" t="s">
        <v>104</v>
      </c>
      <c r="D9" s="127">
        <v>7</v>
      </c>
      <c r="E9" s="139">
        <f>(INDEX('Points - Runs'!$A$5:$Z$58,MATCH($A9,'Points - Runs'!$A$5:$A$58,0),MATCH(E$7,'Points - Runs'!$A$5:$Z$5,0)))+((INDEX('Points - Runs 50s'!$A$5:$Z$58,MATCH($A9,'Points - Runs 50s'!$A$5:$A$58,0),MATCH(E$7,'Points - Runs 50s'!$A$5:$Z$5,0)))*25)+((INDEX('Points - Runs 100s'!$A$5:$Z$58,MATCH($A9,'Points - Runs 100s'!$A$5:$A$58,0),MATCH(E$7,'Points - Runs 100s'!$A$5:$Z$5,0)))*50)+((INDEX('Points - Wickets'!$A$5:$Z$58,MATCH($A9,'Points - Wickets'!$A$5:$A$58,0),MATCH(E$7,'Points - Wickets'!$A$5:$Z$5,0)))*10)+((INDEX('Points - 5 fers'!$A$5:$Z$58,MATCH($A9,'Points - 5 fers'!$A$5:$A$58,0),MATCH(E$7,'Points - 5 fers'!$A$5:$Z$5,0)))*50)+((INDEX('Points - Hattrick'!$A$5:$Z$58,MATCH($A9,'Points - Hattrick'!$A$5:$A$58,0),MATCH(E$7,'Points - Hattrick'!$A$5:$Z$5,0)))*100)+((INDEX('Points - Fielding'!$A$5:$Z$58,MATCH($A9,'Points - Fielding'!$A$5:$A$58,0),MATCH(E$7,'Points - Fielding'!$A$5:$Z$5,0)))*10)</f>
        <v>0</v>
      </c>
      <c r="F9" s="139">
        <f>(INDEX('Points - Runs'!$A$5:$Z$58,MATCH($A9,'Points - Runs'!$A$5:$A$58,0),MATCH(F$7,'Points - Runs'!$A$5:$Z$5,0)))+((INDEX('Points - Runs 50s'!$A$5:$Z$58,MATCH($A9,'Points - Runs 50s'!$A$5:$A$58,0),MATCH(F$7,'Points - Runs 50s'!$A$5:$Z$5,0)))*25)+((INDEX('Points - Runs 100s'!$A$5:$Z$58,MATCH($A9,'Points - Runs 100s'!$A$5:$A$58,0),MATCH(F$7,'Points - Runs 100s'!$A$5:$Z$5,0)))*50)+((INDEX('Points - Wickets'!$A$5:$Z$58,MATCH($A9,'Points - Wickets'!$A$5:$A$58,0),MATCH(F$7,'Points - Wickets'!$A$5:$Z$5,0)))*10)+((INDEX('Points - 5 fers'!$A$5:$Z$58,MATCH($A9,'Points - 5 fers'!$A$5:$A$58,0),MATCH(F$7,'Points - 5 fers'!$A$5:$Z$5,0)))*50)+((INDEX('Points - Hattrick'!$A$5:$Z$58,MATCH($A9,'Points - Hattrick'!$A$5:$A$58,0),MATCH(F$7,'Points - Hattrick'!$A$5:$Z$5,0)))*100)+((INDEX('Points - Fielding'!$A$5:$Z$58,MATCH($A9,'Points - Fielding'!$A$5:$A$58,0),MATCH(F$7,'Points - Fielding'!$A$5:$Z$5,0)))*10)</f>
        <v>10</v>
      </c>
      <c r="G9" s="139">
        <f>(INDEX('Points - Runs'!$A$5:$Z$58,MATCH($A9,'Points - Runs'!$A$5:$A$58,0),MATCH(G$7,'Points - Runs'!$A$5:$Z$5,0)))+((INDEX('Points - Runs 50s'!$A$5:$Z$58,MATCH($A9,'Points - Runs 50s'!$A$5:$A$58,0),MATCH(G$7,'Points - Runs 50s'!$A$5:$Z$5,0)))*25)+((INDEX('Points - Runs 100s'!$A$5:$Z$58,MATCH($A9,'Points - Runs 100s'!$A$5:$A$58,0),MATCH(G$7,'Points - Runs 100s'!$A$5:$Z$5,0)))*50)+((INDEX('Points - Wickets'!$A$5:$Z$58,MATCH($A9,'Points - Wickets'!$A$5:$A$58,0),MATCH(G$7,'Points - Wickets'!$A$5:$Z$5,0)))*10)+((INDEX('Points - 5 fers'!$A$5:$Z$58,MATCH($A9,'Points - 5 fers'!$A$5:$A$58,0),MATCH(G$7,'Points - 5 fers'!$A$5:$Z$5,0)))*50)+((INDEX('Points - Hattrick'!$A$5:$Z$58,MATCH($A9,'Points - Hattrick'!$A$5:$A$58,0),MATCH(G$7,'Points - Hattrick'!$A$5:$Z$5,0)))*100)+((INDEX('Points - Fielding'!$A$5:$Z$58,MATCH($A9,'Points - Fielding'!$A$5:$A$58,0),MATCH(G$7,'Points - Fielding'!$A$5:$Z$5,0)))*10)</f>
        <v>0</v>
      </c>
      <c r="H9" s="128">
        <f>(INDEX('Points - Runs'!$A$5:$Z$58,MATCH($A9,'Points - Runs'!$A$5:$A$58,0),MATCH(H$7,'Points - Runs'!$A$5:$Z$5,0)))+((INDEX('Points - Runs 50s'!$A$5:$Z$58,MATCH($A9,'Points - Runs 50s'!$A$5:$A$58,0),MATCH(H$7,'Points - Runs 50s'!$A$5:$Z$5,0)))*25)+((INDEX('Points - Runs 100s'!$A$5:$Z$58,MATCH($A9,'Points - Runs 100s'!$A$5:$A$58,0),MATCH(H$7,'Points - Runs 100s'!$A$5:$Z$5,0)))*50)+((INDEX('Points - Wickets'!$A$5:$Z$58,MATCH($A9,'Points - Wickets'!$A$5:$A$58,0),MATCH(H$7,'Points - Wickets'!$A$5:$Z$5,0)))*10)+((INDEX('Points - 5 fers'!$A$5:$Z$58,MATCH($A9,'Points - 5 fers'!$A$5:$A$58,0),MATCH(H$7,'Points - 5 fers'!$A$5:$Z$5,0)))*50)+((INDEX('Points - Hattrick'!$A$5:$Z$58,MATCH($A9,'Points - Hattrick'!$A$5:$A$58,0),MATCH(H$7,'Points - Hattrick'!$A$5:$Z$5,0)))*100)+((INDEX('Points - Fielding'!$A$5:$Z$58,MATCH($A9,'Points - Fielding'!$A$5:$A$58,0),MATCH(H$7,'Points - Fielding'!$A$5:$Z$5,0)))*10)</f>
        <v>8</v>
      </c>
      <c r="I9" s="128">
        <f>(INDEX('Points - Runs'!$A$5:$Z$58,MATCH($A9,'Points - Runs'!$A$5:$A$58,0),MATCH(I$7,'Points - Runs'!$A$5:$Z$5,0)))+((INDEX('Points - Runs 50s'!$A$5:$Z$58,MATCH($A9,'Points - Runs 50s'!$A$5:$A$58,0),MATCH(I$7,'Points - Runs 50s'!$A$5:$Z$5,0)))*25)+((INDEX('Points - Runs 100s'!$A$5:$Z$58,MATCH($A9,'Points - Runs 100s'!$A$5:$A$58,0),MATCH(I$7,'Points - Runs 100s'!$A$5:$Z$5,0)))*50)+((INDEX('Points - Wickets'!$A$5:$Z$58,MATCH($A9,'Points - Wickets'!$A$5:$A$58,0),MATCH(I$7,'Points - Wickets'!$A$5:$Z$5,0)))*10)+((INDEX('Points - 5 fers'!$A$5:$Z$58,MATCH($A9,'Points - 5 fers'!$A$5:$A$58,0),MATCH(I$7,'Points - 5 fers'!$A$5:$Z$5,0)))*50)+((INDEX('Points - Hattrick'!$A$5:$Z$58,MATCH($A9,'Points - Hattrick'!$A$5:$A$58,0),MATCH(I$7,'Points - Hattrick'!$A$5:$Z$5,0)))*100)+((INDEX('Points - Fielding'!$A$5:$Z$58,MATCH($A9,'Points - Fielding'!$A$5:$A$58,0),MATCH(I$7,'Points - Fielding'!$A$5:$Z$5,0)))*10)</f>
        <v>32</v>
      </c>
      <c r="J9" s="130">
        <f>(INDEX('Points - Runs'!$A$5:$Z$58,MATCH($A9,'Points - Runs'!$A$5:$A$58,0),MATCH(J$7,'Points - Runs'!$A$5:$Z$5,0)))+((INDEX('Points - Runs 50s'!$A$5:$Z$58,MATCH($A9,'Points - Runs 50s'!$A$5:$A$58,0),MATCH(J$7,'Points - Runs 50s'!$A$5:$Z$5,0)))*25)+((INDEX('Points - Runs 100s'!$A$5:$Z$58,MATCH($A9,'Points - Runs 100s'!$A$5:$A$58,0),MATCH(J$7,'Points - Runs 100s'!$A$5:$Z$5,0)))*50)+((INDEX('Points - Wickets'!$A$5:$Z$58,MATCH($A9,'Points - Wickets'!$A$5:$A$58,0),MATCH(J$7,'Points - Wickets'!$A$5:$Z$5,0)))*10)+((INDEX('Points - 5 fers'!$A$5:$Z$58,MATCH($A9,'Points - 5 fers'!$A$5:$A$58,0),MATCH(J$7,'Points - 5 fers'!$A$5:$Z$5,0)))*50)+((INDEX('Points - Hattrick'!$A$5:$Z$58,MATCH($A9,'Points - Hattrick'!$A$5:$A$58,0),MATCH(J$7,'Points - Hattrick'!$A$5:$Z$5,0)))*100)+((INDEX('Points - Fielding'!$A$5:$Z$58,MATCH($A9,'Points - Fielding'!$A$5:$A$58,0),MATCH(J$7,'Points - Fielding'!$A$5:$Z$5,0)))*10)</f>
        <v>27</v>
      </c>
      <c r="K9" s="129">
        <f>(INDEX('Points - Runs'!$A$5:$Z$58,MATCH($A9,'Points - Runs'!$A$5:$A$58,0),MATCH(K$7,'Points - Runs'!$A$5:$Z$5,0)))+((INDEX('Points - Runs 50s'!$A$5:$Z$58,MATCH($A9,'Points - Runs 50s'!$A$5:$A$58,0),MATCH(K$7,'Points - Runs 50s'!$A$5:$Z$5,0)))*25)+((INDEX('Points - Runs 100s'!$A$5:$Z$58,MATCH($A9,'Points - Runs 100s'!$A$5:$A$58,0),MATCH(K$7,'Points - Runs 100s'!$A$5:$Z$5,0)))*50)+((INDEX('Points - Wickets'!$A$5:$Z$58,MATCH($A9,'Points - Wickets'!$A$5:$A$58,0),MATCH(K$7,'Points - Wickets'!$A$5:$Z$5,0)))*10)+((INDEX('Points - 5 fers'!$A$5:$Z$58,MATCH($A9,'Points - 5 fers'!$A$5:$A$58,0),MATCH(K$7,'Points - 5 fers'!$A$5:$Z$5,0)))*50)+((INDEX('Points - Hattrick'!$A$5:$Z$58,MATCH($A9,'Points - Hattrick'!$A$5:$A$58,0),MATCH(K$7,'Points - Hattrick'!$A$5:$Z$5,0)))*100)+((INDEX('Points - Fielding'!$A$5:$Z$58,MATCH($A9,'Points - Fielding'!$A$5:$A$58,0),MATCH(K$7,'Points - Fielding'!$A$5:$Z$5,0)))*10)</f>
        <v>1</v>
      </c>
      <c r="L9" s="130">
        <f>(INDEX('Points - Runs'!$A$5:$Z$58,MATCH($A9,'Points - Runs'!$A$5:$A$58,0),MATCH(L$7,'Points - Runs'!$A$5:$Z$5,0)))+((INDEX('Points - Runs 50s'!$A$5:$Z$58,MATCH($A9,'Points - Runs 50s'!$A$5:$A$58,0),MATCH(L$7,'Points - Runs 50s'!$A$5:$Z$5,0)))*25)+((INDEX('Points - Runs 100s'!$A$5:$Z$58,MATCH($A9,'Points - Runs 100s'!$A$5:$A$58,0),MATCH(L$7,'Points - Runs 100s'!$A$5:$Z$5,0)))*50)+((INDEX('Points - Wickets'!$A$5:$Z$58,MATCH($A9,'Points - Wickets'!$A$5:$A$58,0),MATCH(L$7,'Points - Wickets'!$A$5:$Z$5,0)))*10)+((INDEX('Points - 5 fers'!$A$5:$Z$58,MATCH($A9,'Points - 5 fers'!$A$5:$A$58,0),MATCH(L$7,'Points - 5 fers'!$A$5:$Z$5,0)))*50)+((INDEX('Points - Hattrick'!$A$5:$Z$58,MATCH($A9,'Points - Hattrick'!$A$5:$A$58,0),MATCH(L$7,'Points - Hattrick'!$A$5:$Z$5,0)))*100)+((INDEX('Points - Fielding'!$A$5:$Z$58,MATCH($A9,'Points - Fielding'!$A$5:$A$58,0),MATCH(L$7,'Points - Fielding'!$A$5:$Z$5,0)))*10)</f>
        <v>82</v>
      </c>
      <c r="M9" s="130">
        <f>(INDEX('Points - Runs'!$A$5:$Z$58,MATCH($A9,'Points - Runs'!$A$5:$A$58,0),MATCH(M$7,'Points - Runs'!$A$5:$Z$5,0)))+((INDEX('Points - Runs 50s'!$A$5:$Z$58,MATCH($A9,'Points - Runs 50s'!$A$5:$A$58,0),MATCH(M$7,'Points - Runs 50s'!$A$5:$Z$5,0)))*25)+((INDEX('Points - Runs 100s'!$A$5:$Z$58,MATCH($A9,'Points - Runs 100s'!$A$5:$A$58,0),MATCH(M$7,'Points - Runs 100s'!$A$5:$Z$5,0)))*50)+((INDEX('Points - Wickets'!$A$5:$Z$58,MATCH($A9,'Points - Wickets'!$A$5:$A$58,0),MATCH(M$7,'Points - Wickets'!$A$5:$Z$5,0)))*10)+((INDEX('Points - 5 fers'!$A$5:$Z$58,MATCH($A9,'Points - 5 fers'!$A$5:$A$58,0),MATCH(M$7,'Points - 5 fers'!$A$5:$Z$5,0)))*50)+((INDEX('Points - Hattrick'!$A$5:$Z$58,MATCH($A9,'Points - Hattrick'!$A$5:$A$58,0),MATCH(M$7,'Points - Hattrick'!$A$5:$Z$5,0)))*100)+((INDEX('Points - Fielding'!$A$5:$Z$58,MATCH($A9,'Points - Fielding'!$A$5:$A$58,0),MATCH(M$7,'Points - Fielding'!$A$5:$Z$5,0)))*10)</f>
        <v>47</v>
      </c>
      <c r="N9" s="130">
        <f>(INDEX('Points - Runs'!$A$5:$Z$58,MATCH($A9,'Points - Runs'!$A$5:$A$58,0),MATCH(N$7,'Points - Runs'!$A$5:$Z$5,0)))+((INDEX('Points - Runs 50s'!$A$5:$Z$58,MATCH($A9,'Points - Runs 50s'!$A$5:$A$58,0),MATCH(N$7,'Points - Runs 50s'!$A$5:$Z$5,0)))*25)+((INDEX('Points - Runs 100s'!$A$5:$Z$58,MATCH($A9,'Points - Runs 100s'!$A$5:$A$58,0),MATCH(N$7,'Points - Runs 100s'!$A$5:$Z$5,0)))*50)+((INDEX('Points - Wickets'!$A$5:$Z$58,MATCH($A9,'Points - Wickets'!$A$5:$A$58,0),MATCH(N$7,'Points - Wickets'!$A$5:$Z$5,0)))*10)+((INDEX('Points - 5 fers'!$A$5:$Z$58,MATCH($A9,'Points - 5 fers'!$A$5:$A$58,0),MATCH(N$7,'Points - 5 fers'!$A$5:$Z$5,0)))*50)+((INDEX('Points - Hattrick'!$A$5:$Z$58,MATCH($A9,'Points - Hattrick'!$A$5:$A$58,0),MATCH(N$7,'Points - Hattrick'!$A$5:$Z$5,0)))*100)+((INDEX('Points - Fielding'!$A$5:$Z$58,MATCH($A9,'Points - Fielding'!$A$5:$A$58,0),MATCH(N$7,'Points - Fielding'!$A$5:$Z$5,0)))*10)</f>
        <v>114</v>
      </c>
      <c r="O9" s="130">
        <f>(INDEX('Points - Runs'!$A$5:$Z$58,MATCH($A9,'Points - Runs'!$A$5:$A$58,0),MATCH(O$7,'Points - Runs'!$A$5:$Z$5,0)))+((INDEX('Points - Runs 50s'!$A$5:$Z$58,MATCH($A9,'Points - Runs 50s'!$A$5:$A$58,0),MATCH(O$7,'Points - Runs 50s'!$A$5:$Z$5,0)))*25)+((INDEX('Points - Runs 100s'!$A$5:$Z$58,MATCH($A9,'Points - Runs 100s'!$A$5:$A$58,0),MATCH(O$7,'Points - Runs 100s'!$A$5:$Z$5,0)))*50)+((INDEX('Points - Wickets'!$A$5:$Z$58,MATCH($A9,'Points - Wickets'!$A$5:$A$58,0),MATCH(O$7,'Points - Wickets'!$A$5:$Z$5,0)))*10)+((INDEX('Points - 5 fers'!$A$5:$Z$58,MATCH($A9,'Points - 5 fers'!$A$5:$A$58,0),MATCH(O$7,'Points - 5 fers'!$A$5:$Z$5,0)))*50)+((INDEX('Points - Hattrick'!$A$5:$Z$58,MATCH($A9,'Points - Hattrick'!$A$5:$A$58,0),MATCH(O$7,'Points - Hattrick'!$A$5:$Z$5,0)))*100)+((INDEX('Points - Fielding'!$A$5:$Z$58,MATCH($A9,'Points - Fielding'!$A$5:$A$58,0),MATCH(O$7,'Points - Fielding'!$A$5:$Z$5,0)))*10)</f>
        <v>110</v>
      </c>
      <c r="P9" s="131">
        <f>(INDEX('Points - Runs'!$A$5:$Z$58,MATCH($A9,'Points - Runs'!$A$5:$A$58,0),MATCH(P$7,'Points - Runs'!$A$5:$Z$5,0)))+((INDEX('Points - Runs 50s'!$A$5:$Z$58,MATCH($A9,'Points - Runs 50s'!$A$5:$A$58,0),MATCH(P$7,'Points - Runs 50s'!$A$5:$Z$5,0)))*25)+((INDEX('Points - Runs 100s'!$A$5:$Z$58,MATCH($A9,'Points - Runs 100s'!$A$5:$A$58,0),MATCH(P$7,'Points - Runs 100s'!$A$5:$Z$5,0)))*50)+((INDEX('Points - Wickets'!$A$5:$Z$58,MATCH($A9,'Points - Wickets'!$A$5:$A$58,0),MATCH(P$7,'Points - Wickets'!$A$5:$Z$5,0)))*10)+((INDEX('Points - 5 fers'!$A$5:$Z$58,MATCH($A9,'Points - 5 fers'!$A$5:$A$58,0),MATCH(P$7,'Points - 5 fers'!$A$5:$Z$5,0)))*50)+((INDEX('Points - Hattrick'!$A$5:$Z$58,MATCH($A9,'Points - Hattrick'!$A$5:$A$58,0),MATCH(P$7,'Points - Hattrick'!$A$5:$Z$5,0)))*100)+((INDEX('Points - Fielding'!$A$5:$Z$58,MATCH($A9,'Points - Fielding'!$A$5:$A$58,0),MATCH(P$7,'Points - Fielding'!$A$5:$Z$5,0)))*10)</f>
        <v>0</v>
      </c>
      <c r="Q9" s="128">
        <f>(INDEX('Points - Runs'!$A$5:$Z$58,MATCH($A9,'Points - Runs'!$A$5:$A$58,0),MATCH(Q$7,'Points - Runs'!$A$5:$Z$5,0)))+((INDEX('Points - Runs 50s'!$A$5:$Z$58,MATCH($A9,'Points - Runs 50s'!$A$5:$A$58,0),MATCH(Q$7,'Points - Runs 50s'!$A$5:$Z$5,0)))*25)+((INDEX('Points - Runs 100s'!$A$5:$Z$58,MATCH($A9,'Points - Runs 100s'!$A$5:$A$58,0),MATCH(Q$7,'Points - Runs 100s'!$A$5:$Z$5,0)))*50)+((INDEX('Points - Wickets'!$A$5:$Z$58,MATCH($A9,'Points - Wickets'!$A$5:$A$58,0),MATCH(Q$7,'Points - Wickets'!$A$5:$Z$5,0)))*10)+((INDEX('Points - 5 fers'!$A$5:$Z$58,MATCH($A9,'Points - 5 fers'!$A$5:$A$58,0),MATCH(Q$7,'Points - 5 fers'!$A$5:$Z$5,0)))*50)+((INDEX('Points - Hattrick'!$A$5:$Z$58,MATCH($A9,'Points - Hattrick'!$A$5:$A$58,0),MATCH(Q$7,'Points - Hattrick'!$A$5:$Z$5,0)))*100)+((INDEX('Points - Fielding'!$A$5:$Z$58,MATCH($A9,'Points - Fielding'!$A$5:$A$58,0),MATCH(Q$7,'Points - Fielding'!$A$5:$Z$5,0)))*10)</f>
        <v>0</v>
      </c>
      <c r="R9" s="128">
        <f>(INDEX('Points - Runs'!$A$5:$Z$58,MATCH($A9,'Points - Runs'!$A$5:$A$58,0),MATCH(R$7,'Points - Runs'!$A$5:$Z$5,0)))+((INDEX('Points - Runs 50s'!$A$5:$Z$58,MATCH($A9,'Points - Runs 50s'!$A$5:$A$58,0),MATCH(R$7,'Points - Runs 50s'!$A$5:$Z$5,0)))*25)+((INDEX('Points - Runs 100s'!$A$5:$Z$58,MATCH($A9,'Points - Runs 100s'!$A$5:$A$58,0),MATCH(R$7,'Points - Runs 100s'!$A$5:$Z$5,0)))*50)+((INDEX('Points - Wickets'!$A$5:$Z$58,MATCH($A9,'Points - Wickets'!$A$5:$A$58,0),MATCH(R$7,'Points - Wickets'!$A$5:$Z$5,0)))*10)+((INDEX('Points - 5 fers'!$A$5:$Z$58,MATCH($A9,'Points - 5 fers'!$A$5:$A$58,0),MATCH(R$7,'Points - 5 fers'!$A$5:$Z$5,0)))*50)+((INDEX('Points - Hattrick'!$A$5:$Z$58,MATCH($A9,'Points - Hattrick'!$A$5:$A$58,0),MATCH(R$7,'Points - Hattrick'!$A$5:$Z$5,0)))*100)+((INDEX('Points - Fielding'!$A$5:$Z$58,MATCH($A9,'Points - Fielding'!$A$5:$A$58,0),MATCH(R$7,'Points - Fielding'!$A$5:$Z$5,0)))*10)</f>
        <v>0</v>
      </c>
      <c r="S9" s="128">
        <f>(INDEX('Points - Runs'!$A$5:$Z$58,MATCH($A9,'Points - Runs'!$A$5:$A$58,0),MATCH(S$7,'Points - Runs'!$A$5:$Z$5,0)))+((INDEX('Points - Runs 50s'!$A$5:$Z$58,MATCH($A9,'Points - Runs 50s'!$A$5:$A$58,0),MATCH(S$7,'Points - Runs 50s'!$A$5:$Z$5,0)))*25)+((INDEX('Points - Runs 100s'!$A$5:$Z$58,MATCH($A9,'Points - Runs 100s'!$A$5:$A$58,0),MATCH(S$7,'Points - Runs 100s'!$A$5:$Z$5,0)))*50)+((INDEX('Points - Wickets'!$A$5:$Z$58,MATCH($A9,'Points - Wickets'!$A$5:$A$58,0),MATCH(S$7,'Points - Wickets'!$A$5:$Z$5,0)))*10)+((INDEX('Points - 5 fers'!$A$5:$Z$58,MATCH($A9,'Points - 5 fers'!$A$5:$A$58,0),MATCH(S$7,'Points - 5 fers'!$A$5:$Z$5,0)))*50)+((INDEX('Points - Hattrick'!$A$5:$Z$58,MATCH($A9,'Points - Hattrick'!$A$5:$A$58,0),MATCH(S$7,'Points - Hattrick'!$A$5:$Z$5,0)))*100)+((INDEX('Points - Fielding'!$A$5:$Z$58,MATCH($A9,'Points - Fielding'!$A$5:$A$58,0),MATCH(S$7,'Points - Fielding'!$A$5:$Z$5,0)))*10)</f>
        <v>0</v>
      </c>
      <c r="T9" s="128">
        <f>(INDEX('Points - Runs'!$A$5:$Z$58,MATCH($A9,'Points - Runs'!$A$5:$A$58,0),MATCH(T$7,'Points - Runs'!$A$5:$Z$5,0)))+((INDEX('Points - Runs 50s'!$A$5:$Z$58,MATCH($A9,'Points - Runs 50s'!$A$5:$A$58,0),MATCH(T$7,'Points - Runs 50s'!$A$5:$Z$5,0)))*25)+((INDEX('Points - Runs 100s'!$A$5:$Z$58,MATCH($A9,'Points - Runs 100s'!$A$5:$A$58,0),MATCH(T$7,'Points - Runs 100s'!$A$5:$Z$5,0)))*50)+((INDEX('Points - Wickets'!$A$5:$Z$58,MATCH($A9,'Points - Wickets'!$A$5:$A$58,0),MATCH(T$7,'Points - Wickets'!$A$5:$Z$5,0)))*10)+((INDEX('Points - 5 fers'!$A$5:$Z$58,MATCH($A9,'Points - 5 fers'!$A$5:$A$58,0),MATCH(T$7,'Points - 5 fers'!$A$5:$Z$5,0)))*50)+((INDEX('Points - Hattrick'!$A$5:$Z$58,MATCH($A9,'Points - Hattrick'!$A$5:$A$58,0),MATCH(T$7,'Points - Hattrick'!$A$5:$Z$5,0)))*100)+((INDEX('Points - Fielding'!$A$5:$Z$58,MATCH($A9,'Points - Fielding'!$A$5:$A$58,0),MATCH(T$7,'Points - Fielding'!$A$5:$Z$5,0)))*10)</f>
        <v>0</v>
      </c>
      <c r="U9" s="128">
        <f>(INDEX('Points - Runs'!$A$5:$Z$58,MATCH($A9,'Points - Runs'!$A$5:$A$58,0),MATCH(U$7,'Points - Runs'!$A$5:$Z$5,0)))+((INDEX('Points - Runs 50s'!$A$5:$Z$58,MATCH($A9,'Points - Runs 50s'!$A$5:$A$58,0),MATCH(U$7,'Points - Runs 50s'!$A$5:$Z$5,0)))*25)+((INDEX('Points - Runs 100s'!$A$5:$Z$58,MATCH($A9,'Points - Runs 100s'!$A$5:$A$58,0),MATCH(U$7,'Points - Runs 100s'!$A$5:$Z$5,0)))*50)+((INDEX('Points - Wickets'!$A$5:$Z$58,MATCH($A9,'Points - Wickets'!$A$5:$A$58,0),MATCH(U$7,'Points - Wickets'!$A$5:$Z$5,0)))*10)+((INDEX('Points - 5 fers'!$A$5:$Z$58,MATCH($A9,'Points - 5 fers'!$A$5:$A$58,0),MATCH(U$7,'Points - 5 fers'!$A$5:$Z$5,0)))*50)+((INDEX('Points - Hattrick'!$A$5:$Z$58,MATCH($A9,'Points - Hattrick'!$A$5:$A$58,0),MATCH(U$7,'Points - Hattrick'!$A$5:$Z$5,0)))*100)+((INDEX('Points - Fielding'!$A$5:$Z$58,MATCH($A9,'Points - Fielding'!$A$5:$A$58,0),MATCH(U$7,'Points - Fielding'!$A$5:$Z$5,0)))*10)</f>
        <v>0</v>
      </c>
      <c r="V9" s="128">
        <f>(INDEX('Points - Runs'!$A$5:$Z$58,MATCH($A9,'Points - Runs'!$A$5:$A$58,0),MATCH(V$7,'Points - Runs'!$A$5:$Z$5,0)))+((INDEX('Points - Runs 50s'!$A$5:$Z$58,MATCH($A9,'Points - Runs 50s'!$A$5:$A$58,0),MATCH(V$7,'Points - Runs 50s'!$A$5:$Z$5,0)))*25)+((INDEX('Points - Runs 100s'!$A$5:$Z$58,MATCH($A9,'Points - Runs 100s'!$A$5:$A$58,0),MATCH(V$7,'Points - Runs 100s'!$A$5:$Z$5,0)))*50)+((INDEX('Points - Wickets'!$A$5:$Z$58,MATCH($A9,'Points - Wickets'!$A$5:$A$58,0),MATCH(V$7,'Points - Wickets'!$A$5:$Z$5,0)))*10)+((INDEX('Points - 5 fers'!$A$5:$Z$58,MATCH($A9,'Points - 5 fers'!$A$5:$A$58,0),MATCH(V$7,'Points - 5 fers'!$A$5:$Z$5,0)))*50)+((INDEX('Points - Hattrick'!$A$5:$Z$58,MATCH($A9,'Points - Hattrick'!$A$5:$A$58,0),MATCH(V$7,'Points - Hattrick'!$A$5:$Z$5,0)))*100)+((INDEX('Points - Fielding'!$A$5:$Z$58,MATCH($A9,'Points - Fielding'!$A$5:$A$58,0),MATCH(V$7,'Points - Fielding'!$A$5:$Z$5,0)))*10)</f>
        <v>0</v>
      </c>
      <c r="W9" s="129">
        <f>(INDEX('Points - Runs'!$A$5:$Z$58,MATCH($A9,'Points - Runs'!$A$5:$A$58,0),MATCH(W$7,'Points - Runs'!$A$5:$Z$5,0)))+((INDEX('Points - Runs 50s'!$A$5:$Z$58,MATCH($A9,'Points - Runs 50s'!$A$5:$A$58,0),MATCH(W$7,'Points - Runs 50s'!$A$5:$Z$5,0)))*25)+((INDEX('Points - Runs 100s'!$A$5:$Z$58,MATCH($A9,'Points - Runs 100s'!$A$5:$A$58,0),MATCH(W$7,'Points - Runs 100s'!$A$5:$Z$5,0)))*50)+((INDEX('Points - Wickets'!$A$5:$Z$58,MATCH($A9,'Points - Wickets'!$A$5:$A$58,0),MATCH(W$7,'Points - Wickets'!$A$5:$Z$5,0)))*10)+((INDEX('Points - 5 fers'!$A$5:$Z$58,MATCH($A9,'Points - 5 fers'!$A$5:$A$58,0),MATCH(W$7,'Points - 5 fers'!$A$5:$Z$5,0)))*50)+((INDEX('Points - Hattrick'!$A$5:$Z$58,MATCH($A9,'Points - Hattrick'!$A$5:$A$58,0),MATCH(W$7,'Points - Hattrick'!$A$5:$Z$5,0)))*100)+((INDEX('Points - Fielding'!$A$5:$Z$58,MATCH($A9,'Points - Fielding'!$A$5:$A$58,0),MATCH(W$7,'Points - Fielding'!$A$5:$Z$5,0)))*10)</f>
        <v>0</v>
      </c>
      <c r="X9" s="130">
        <f>(INDEX('Points - Runs'!$A$5:$Z$58,MATCH($A9,'Points - Runs'!$A$5:$A$58,0),MATCH(X$7,'Points - Runs'!$A$5:$Z$5,0)))+((INDEX('Points - Runs 50s'!$A$5:$Z$58,MATCH($A9,'Points - Runs 50s'!$A$5:$A$58,0),MATCH(X$7,'Points - Runs 50s'!$A$5:$Z$5,0)))*25)+((INDEX('Points - Runs 100s'!$A$5:$Z$58,MATCH($A9,'Points - Runs 100s'!$A$5:$A$58,0),MATCH(X$7,'Points - Runs 100s'!$A$5:$Z$5,0)))*50)+((INDEX('Points - Wickets'!$A$5:$Z$58,MATCH($A9,'Points - Wickets'!$A$5:$A$58,0),MATCH(X$7,'Points - Wickets'!$A$5:$Z$5,0)))*10)+((INDEX('Points - 5 fers'!$A$5:$Z$58,MATCH($A9,'Points - 5 fers'!$A$5:$A$58,0),MATCH(X$7,'Points - 5 fers'!$A$5:$Z$5,0)))*50)+((INDEX('Points - Hattrick'!$A$5:$Z$58,MATCH($A9,'Points - Hattrick'!$A$5:$A$58,0),MATCH(X$7,'Points - Hattrick'!$A$5:$Z$5,0)))*100)+((INDEX('Points - Fielding'!$A$5:$Z$58,MATCH($A9,'Points - Fielding'!$A$5:$A$58,0),MATCH(X$7,'Points - Fielding'!$A$5:$Z$5,0)))*10)</f>
        <v>0</v>
      </c>
      <c r="Y9" s="130">
        <f>(INDEX('Points - Runs'!$A$5:$Z$58,MATCH($A9,'Points - Runs'!$A$5:$A$58,0),MATCH(Y$7,'Points - Runs'!$A$5:$Z$5,0)))+((INDEX('Points - Runs 50s'!$A$5:$Z$58,MATCH($A9,'Points - Runs 50s'!$A$5:$A$58,0),MATCH(Y$7,'Points - Runs 50s'!$A$5:$Z$5,0)))*25)+((INDEX('Points - Runs 100s'!$A$5:$Z$58,MATCH($A9,'Points - Runs 100s'!$A$5:$A$58,0),MATCH(Y$7,'Points - Runs 100s'!$A$5:$Z$5,0)))*50)+((INDEX('Points - Wickets'!$A$5:$Z$58,MATCH($A9,'Points - Wickets'!$A$5:$A$58,0),MATCH(Y$7,'Points - Wickets'!$A$5:$Z$5,0)))*10)+((INDEX('Points - 5 fers'!$A$5:$Z$58,MATCH($A9,'Points - 5 fers'!$A$5:$A$58,0),MATCH(Y$7,'Points - 5 fers'!$A$5:$Z$5,0)))*50)+((INDEX('Points - Hattrick'!$A$5:$Z$58,MATCH($A9,'Points - Hattrick'!$A$5:$A$58,0),MATCH(Y$7,'Points - Hattrick'!$A$5:$Z$5,0)))*100)+((INDEX('Points - Fielding'!$A$5:$Z$58,MATCH($A9,'Points - Fielding'!$A$5:$A$58,0),MATCH(Y$7,'Points - Fielding'!$A$5:$Z$5,0)))*10)</f>
        <v>0</v>
      </c>
      <c r="Z9" s="130">
        <f>(INDEX('Points - Runs'!$A$5:$Z$58,MATCH($A9,'Points - Runs'!$A$5:$A$58,0),MATCH(Z$7,'Points - Runs'!$A$5:$Z$5,0)))+((INDEX('Points - Runs 50s'!$A$5:$Z$58,MATCH($A9,'Points - Runs 50s'!$A$5:$A$58,0),MATCH(Z$7,'Points - Runs 50s'!$A$5:$Z$5,0)))*25)+((INDEX('Points - Runs 100s'!$A$5:$Z$58,MATCH($A9,'Points - Runs 100s'!$A$5:$A$58,0),MATCH(Z$7,'Points - Runs 100s'!$A$5:$Z$5,0)))*50)+((INDEX('Points - Wickets'!$A$5:$Z$58,MATCH($A9,'Points - Wickets'!$A$5:$A$58,0),MATCH(Z$7,'Points - Wickets'!$A$5:$Z$5,0)))*10)+((INDEX('Points - 5 fers'!$A$5:$Z$58,MATCH($A9,'Points - 5 fers'!$A$5:$A$58,0),MATCH(Z$7,'Points - 5 fers'!$A$5:$Z$5,0)))*50)+((INDEX('Points - Hattrick'!$A$5:$Z$58,MATCH($A9,'Points - Hattrick'!$A$5:$A$58,0),MATCH(Z$7,'Points - Hattrick'!$A$5:$Z$5,0)))*100)+((INDEX('Points - Fielding'!$A$5:$Z$58,MATCH($A9,'Points - Fielding'!$A$5:$A$58,0),MATCH(Z$7,'Points - Fielding'!$A$5:$Z$5,0)))*10)</f>
        <v>0</v>
      </c>
      <c r="AA9" s="233">
        <f t="shared" ref="AA9:AA59" si="2">SUM(E9:J9)</f>
        <v>77</v>
      </c>
      <c r="AB9" s="231">
        <f t="shared" ref="AB9:AB59" si="3">SUM(E9:P9)-AA9</f>
        <v>354</v>
      </c>
      <c r="AC9" s="231">
        <f t="shared" ref="AC9:AC59" si="4">SUM(E9:V9)-SUM(AA9:AB9)</f>
        <v>0</v>
      </c>
      <c r="AD9" s="231">
        <f t="shared" ref="AD9:AD59" si="5">AE9-SUM(AA9:AC9)</f>
        <v>0</v>
      </c>
      <c r="AE9" s="120">
        <f t="shared" si="0"/>
        <v>431</v>
      </c>
      <c r="AF9" s="187">
        <f t="shared" si="1"/>
        <v>61.571428571428569</v>
      </c>
      <c r="AH9" s="125">
        <f t="shared" ref="AH9:AH60" si="6">RANK(AE9,$AE$8:$AE$60,0)</f>
        <v>9</v>
      </c>
    </row>
    <row r="10" spans="1:37" s="125" customFormat="1" ht="18.75" customHeight="1" x14ac:dyDescent="0.25">
      <c r="A10" s="125" t="s">
        <v>12</v>
      </c>
      <c r="B10" s="126" t="s">
        <v>78</v>
      </c>
      <c r="C10" s="125" t="s">
        <v>104</v>
      </c>
      <c r="D10" s="127">
        <v>7</v>
      </c>
      <c r="E10" s="139">
        <f>(INDEX('Points - Runs'!$A$5:$Z$58,MATCH($A10,'Points - Runs'!$A$5:$A$58,0),MATCH(E$7,'Points - Runs'!$A$5:$Z$5,0)))+((INDEX('Points - Runs 50s'!$A$5:$Z$58,MATCH($A10,'Points - Runs 50s'!$A$5:$A$58,0),MATCH(E$7,'Points - Runs 50s'!$A$5:$Z$5,0)))*25)+((INDEX('Points - Runs 100s'!$A$5:$Z$58,MATCH($A10,'Points - Runs 100s'!$A$5:$A$58,0),MATCH(E$7,'Points - Runs 100s'!$A$5:$Z$5,0)))*50)+((INDEX('Points - Wickets'!$A$5:$Z$58,MATCH($A10,'Points - Wickets'!$A$5:$A$58,0),MATCH(E$7,'Points - Wickets'!$A$5:$Z$5,0)))*10)+((INDEX('Points - 5 fers'!$A$5:$Z$58,MATCH($A10,'Points - 5 fers'!$A$5:$A$58,0),MATCH(E$7,'Points - 5 fers'!$A$5:$Z$5,0)))*50)+((INDEX('Points - Hattrick'!$A$5:$Z$58,MATCH($A10,'Points - Hattrick'!$A$5:$A$58,0),MATCH(E$7,'Points - Hattrick'!$A$5:$Z$5,0)))*100)+((INDEX('Points - Fielding'!$A$5:$Z$58,MATCH($A10,'Points - Fielding'!$A$5:$A$58,0),MATCH(E$7,'Points - Fielding'!$A$5:$Z$5,0)))*10)</f>
        <v>11</v>
      </c>
      <c r="F10" s="139">
        <f>(INDEX('Points - Runs'!$A$5:$Z$58,MATCH($A10,'Points - Runs'!$A$5:$A$58,0),MATCH(F$7,'Points - Runs'!$A$5:$Z$5,0)))+((INDEX('Points - Runs 50s'!$A$5:$Z$58,MATCH($A10,'Points - Runs 50s'!$A$5:$A$58,0),MATCH(F$7,'Points - Runs 50s'!$A$5:$Z$5,0)))*25)+((INDEX('Points - Runs 100s'!$A$5:$Z$58,MATCH($A10,'Points - Runs 100s'!$A$5:$A$58,0),MATCH(F$7,'Points - Runs 100s'!$A$5:$Z$5,0)))*50)+((INDEX('Points - Wickets'!$A$5:$Z$58,MATCH($A10,'Points - Wickets'!$A$5:$A$58,0),MATCH(F$7,'Points - Wickets'!$A$5:$Z$5,0)))*10)+((INDEX('Points - 5 fers'!$A$5:$Z$58,MATCH($A10,'Points - 5 fers'!$A$5:$A$58,0),MATCH(F$7,'Points - 5 fers'!$A$5:$Z$5,0)))*50)+((INDEX('Points - Hattrick'!$A$5:$Z$58,MATCH($A10,'Points - Hattrick'!$A$5:$A$58,0),MATCH(F$7,'Points - Hattrick'!$A$5:$Z$5,0)))*100)+((INDEX('Points - Fielding'!$A$5:$Z$58,MATCH($A10,'Points - Fielding'!$A$5:$A$58,0),MATCH(F$7,'Points - Fielding'!$A$5:$Z$5,0)))*10)</f>
        <v>2</v>
      </c>
      <c r="G10" s="139">
        <f>(INDEX('Points - Runs'!$A$5:$Z$58,MATCH($A10,'Points - Runs'!$A$5:$A$58,0),MATCH(G$7,'Points - Runs'!$A$5:$Z$5,0)))+((INDEX('Points - Runs 50s'!$A$5:$Z$58,MATCH($A10,'Points - Runs 50s'!$A$5:$A$58,0),MATCH(G$7,'Points - Runs 50s'!$A$5:$Z$5,0)))*25)+((INDEX('Points - Runs 100s'!$A$5:$Z$58,MATCH($A10,'Points - Runs 100s'!$A$5:$A$58,0),MATCH(G$7,'Points - Runs 100s'!$A$5:$Z$5,0)))*50)+((INDEX('Points - Wickets'!$A$5:$Z$58,MATCH($A10,'Points - Wickets'!$A$5:$A$58,0),MATCH(G$7,'Points - Wickets'!$A$5:$Z$5,0)))*10)+((INDEX('Points - 5 fers'!$A$5:$Z$58,MATCH($A10,'Points - 5 fers'!$A$5:$A$58,0),MATCH(G$7,'Points - 5 fers'!$A$5:$Z$5,0)))*50)+((INDEX('Points - Hattrick'!$A$5:$Z$58,MATCH($A10,'Points - Hattrick'!$A$5:$A$58,0),MATCH(G$7,'Points - Hattrick'!$A$5:$Z$5,0)))*100)+((INDEX('Points - Fielding'!$A$5:$Z$58,MATCH($A10,'Points - Fielding'!$A$5:$A$58,0),MATCH(G$7,'Points - Fielding'!$A$5:$Z$5,0)))*10)</f>
        <v>45</v>
      </c>
      <c r="H10" s="128">
        <f>(INDEX('Points - Runs'!$A$5:$Z$58,MATCH($A10,'Points - Runs'!$A$5:$A$58,0),MATCH(H$7,'Points - Runs'!$A$5:$Z$5,0)))+((INDEX('Points - Runs 50s'!$A$5:$Z$58,MATCH($A10,'Points - Runs 50s'!$A$5:$A$58,0),MATCH(H$7,'Points - Runs 50s'!$A$5:$Z$5,0)))*25)+((INDEX('Points - Runs 100s'!$A$5:$Z$58,MATCH($A10,'Points - Runs 100s'!$A$5:$A$58,0),MATCH(H$7,'Points - Runs 100s'!$A$5:$Z$5,0)))*50)+((INDEX('Points - Wickets'!$A$5:$Z$58,MATCH($A10,'Points - Wickets'!$A$5:$A$58,0),MATCH(H$7,'Points - Wickets'!$A$5:$Z$5,0)))*10)+((INDEX('Points - 5 fers'!$A$5:$Z$58,MATCH($A10,'Points - 5 fers'!$A$5:$A$58,0),MATCH(H$7,'Points - 5 fers'!$A$5:$Z$5,0)))*50)+((INDEX('Points - Hattrick'!$A$5:$Z$58,MATCH($A10,'Points - Hattrick'!$A$5:$A$58,0),MATCH(H$7,'Points - Hattrick'!$A$5:$Z$5,0)))*100)+((INDEX('Points - Fielding'!$A$5:$Z$58,MATCH($A10,'Points - Fielding'!$A$5:$A$58,0),MATCH(H$7,'Points - Fielding'!$A$5:$Z$5,0)))*10)</f>
        <v>37</v>
      </c>
      <c r="I10" s="128">
        <f>(INDEX('Points - Runs'!$A$5:$Z$58,MATCH($A10,'Points - Runs'!$A$5:$A$58,0),MATCH(I$7,'Points - Runs'!$A$5:$Z$5,0)))+((INDEX('Points - Runs 50s'!$A$5:$Z$58,MATCH($A10,'Points - Runs 50s'!$A$5:$A$58,0),MATCH(I$7,'Points - Runs 50s'!$A$5:$Z$5,0)))*25)+((INDEX('Points - Runs 100s'!$A$5:$Z$58,MATCH($A10,'Points - Runs 100s'!$A$5:$A$58,0),MATCH(I$7,'Points - Runs 100s'!$A$5:$Z$5,0)))*50)+((INDEX('Points - Wickets'!$A$5:$Z$58,MATCH($A10,'Points - Wickets'!$A$5:$A$58,0),MATCH(I$7,'Points - Wickets'!$A$5:$Z$5,0)))*10)+((INDEX('Points - 5 fers'!$A$5:$Z$58,MATCH($A10,'Points - 5 fers'!$A$5:$A$58,0),MATCH(I$7,'Points - 5 fers'!$A$5:$Z$5,0)))*50)+((INDEX('Points - Hattrick'!$A$5:$Z$58,MATCH($A10,'Points - Hattrick'!$A$5:$A$58,0),MATCH(I$7,'Points - Hattrick'!$A$5:$Z$5,0)))*100)+((INDEX('Points - Fielding'!$A$5:$Z$58,MATCH($A10,'Points - Fielding'!$A$5:$A$58,0),MATCH(I$7,'Points - Fielding'!$A$5:$Z$5,0)))*10)</f>
        <v>164</v>
      </c>
      <c r="J10" s="130">
        <f>(INDEX('Points - Runs'!$A$5:$Z$58,MATCH($A10,'Points - Runs'!$A$5:$A$58,0),MATCH(J$7,'Points - Runs'!$A$5:$Z$5,0)))+((INDEX('Points - Runs 50s'!$A$5:$Z$58,MATCH($A10,'Points - Runs 50s'!$A$5:$A$58,0),MATCH(J$7,'Points - Runs 50s'!$A$5:$Z$5,0)))*25)+((INDEX('Points - Runs 100s'!$A$5:$Z$58,MATCH($A10,'Points - Runs 100s'!$A$5:$A$58,0),MATCH(J$7,'Points - Runs 100s'!$A$5:$Z$5,0)))*50)+((INDEX('Points - Wickets'!$A$5:$Z$58,MATCH($A10,'Points - Wickets'!$A$5:$A$58,0),MATCH(J$7,'Points - Wickets'!$A$5:$Z$5,0)))*10)+((INDEX('Points - 5 fers'!$A$5:$Z$58,MATCH($A10,'Points - 5 fers'!$A$5:$A$58,0),MATCH(J$7,'Points - 5 fers'!$A$5:$Z$5,0)))*50)+((INDEX('Points - Hattrick'!$A$5:$Z$58,MATCH($A10,'Points - Hattrick'!$A$5:$A$58,0),MATCH(J$7,'Points - Hattrick'!$A$5:$Z$5,0)))*100)+((INDEX('Points - Fielding'!$A$5:$Z$58,MATCH($A10,'Points - Fielding'!$A$5:$A$58,0),MATCH(J$7,'Points - Fielding'!$A$5:$Z$5,0)))*10)</f>
        <v>81</v>
      </c>
      <c r="K10" s="129">
        <f>(INDEX('Points - Runs'!$A$5:$Z$58,MATCH($A10,'Points - Runs'!$A$5:$A$58,0),MATCH(K$7,'Points - Runs'!$A$5:$Z$5,0)))+((INDEX('Points - Runs 50s'!$A$5:$Z$58,MATCH($A10,'Points - Runs 50s'!$A$5:$A$58,0),MATCH(K$7,'Points - Runs 50s'!$A$5:$Z$5,0)))*25)+((INDEX('Points - Runs 100s'!$A$5:$Z$58,MATCH($A10,'Points - Runs 100s'!$A$5:$A$58,0),MATCH(K$7,'Points - Runs 100s'!$A$5:$Z$5,0)))*50)+((INDEX('Points - Wickets'!$A$5:$Z$58,MATCH($A10,'Points - Wickets'!$A$5:$A$58,0),MATCH(K$7,'Points - Wickets'!$A$5:$Z$5,0)))*10)+((INDEX('Points - 5 fers'!$A$5:$Z$58,MATCH($A10,'Points - 5 fers'!$A$5:$A$58,0),MATCH(K$7,'Points - 5 fers'!$A$5:$Z$5,0)))*50)+((INDEX('Points - Hattrick'!$A$5:$Z$58,MATCH($A10,'Points - Hattrick'!$A$5:$A$58,0),MATCH(K$7,'Points - Hattrick'!$A$5:$Z$5,0)))*100)+((INDEX('Points - Fielding'!$A$5:$Z$58,MATCH($A10,'Points - Fielding'!$A$5:$A$58,0),MATCH(K$7,'Points - Fielding'!$A$5:$Z$5,0)))*10)</f>
        <v>43</v>
      </c>
      <c r="L10" s="130">
        <f>(INDEX('Points - Runs'!$A$5:$Z$58,MATCH($A10,'Points - Runs'!$A$5:$A$58,0),MATCH(L$7,'Points - Runs'!$A$5:$Z$5,0)))+((INDEX('Points - Runs 50s'!$A$5:$Z$58,MATCH($A10,'Points - Runs 50s'!$A$5:$A$58,0),MATCH(L$7,'Points - Runs 50s'!$A$5:$Z$5,0)))*25)+((INDEX('Points - Runs 100s'!$A$5:$Z$58,MATCH($A10,'Points - Runs 100s'!$A$5:$A$58,0),MATCH(L$7,'Points - Runs 100s'!$A$5:$Z$5,0)))*50)+((INDEX('Points - Wickets'!$A$5:$Z$58,MATCH($A10,'Points - Wickets'!$A$5:$A$58,0),MATCH(L$7,'Points - Wickets'!$A$5:$Z$5,0)))*10)+((INDEX('Points - 5 fers'!$A$5:$Z$58,MATCH($A10,'Points - 5 fers'!$A$5:$A$58,0),MATCH(L$7,'Points - 5 fers'!$A$5:$Z$5,0)))*50)+((INDEX('Points - Hattrick'!$A$5:$Z$58,MATCH($A10,'Points - Hattrick'!$A$5:$A$58,0),MATCH(L$7,'Points - Hattrick'!$A$5:$Z$5,0)))*100)+((INDEX('Points - Fielding'!$A$5:$Z$58,MATCH($A10,'Points - Fielding'!$A$5:$A$58,0),MATCH(L$7,'Points - Fielding'!$A$5:$Z$5,0)))*10)</f>
        <v>31</v>
      </c>
      <c r="M10" s="130">
        <f>(INDEX('Points - Runs'!$A$5:$Z$58,MATCH($A10,'Points - Runs'!$A$5:$A$58,0),MATCH(M$7,'Points - Runs'!$A$5:$Z$5,0)))+((INDEX('Points - Runs 50s'!$A$5:$Z$58,MATCH($A10,'Points - Runs 50s'!$A$5:$A$58,0),MATCH(M$7,'Points - Runs 50s'!$A$5:$Z$5,0)))*25)+((INDEX('Points - Runs 100s'!$A$5:$Z$58,MATCH($A10,'Points - Runs 100s'!$A$5:$A$58,0),MATCH(M$7,'Points - Runs 100s'!$A$5:$Z$5,0)))*50)+((INDEX('Points - Wickets'!$A$5:$Z$58,MATCH($A10,'Points - Wickets'!$A$5:$A$58,0),MATCH(M$7,'Points - Wickets'!$A$5:$Z$5,0)))*10)+((INDEX('Points - 5 fers'!$A$5:$Z$58,MATCH($A10,'Points - 5 fers'!$A$5:$A$58,0),MATCH(M$7,'Points - 5 fers'!$A$5:$Z$5,0)))*50)+((INDEX('Points - Hattrick'!$A$5:$Z$58,MATCH($A10,'Points - Hattrick'!$A$5:$A$58,0),MATCH(M$7,'Points - Hattrick'!$A$5:$Z$5,0)))*100)+((INDEX('Points - Fielding'!$A$5:$Z$58,MATCH($A10,'Points - Fielding'!$A$5:$A$58,0),MATCH(M$7,'Points - Fielding'!$A$5:$Z$5,0)))*10)</f>
        <v>35</v>
      </c>
      <c r="N10" s="130">
        <f>(INDEX('Points - Runs'!$A$5:$Z$58,MATCH($A10,'Points - Runs'!$A$5:$A$58,0),MATCH(N$7,'Points - Runs'!$A$5:$Z$5,0)))+((INDEX('Points - Runs 50s'!$A$5:$Z$58,MATCH($A10,'Points - Runs 50s'!$A$5:$A$58,0),MATCH(N$7,'Points - Runs 50s'!$A$5:$Z$5,0)))*25)+((INDEX('Points - Runs 100s'!$A$5:$Z$58,MATCH($A10,'Points - Runs 100s'!$A$5:$A$58,0),MATCH(N$7,'Points - Runs 100s'!$A$5:$Z$5,0)))*50)+((INDEX('Points - Wickets'!$A$5:$Z$58,MATCH($A10,'Points - Wickets'!$A$5:$A$58,0),MATCH(N$7,'Points - Wickets'!$A$5:$Z$5,0)))*10)+((INDEX('Points - 5 fers'!$A$5:$Z$58,MATCH($A10,'Points - 5 fers'!$A$5:$A$58,0),MATCH(N$7,'Points - 5 fers'!$A$5:$Z$5,0)))*50)+((INDEX('Points - Hattrick'!$A$5:$Z$58,MATCH($A10,'Points - Hattrick'!$A$5:$A$58,0),MATCH(N$7,'Points - Hattrick'!$A$5:$Z$5,0)))*100)+((INDEX('Points - Fielding'!$A$5:$Z$58,MATCH($A10,'Points - Fielding'!$A$5:$A$58,0),MATCH(N$7,'Points - Fielding'!$A$5:$Z$5,0)))*10)</f>
        <v>46</v>
      </c>
      <c r="O10" s="130">
        <f>(INDEX('Points - Runs'!$A$5:$Z$58,MATCH($A10,'Points - Runs'!$A$5:$A$58,0),MATCH(O$7,'Points - Runs'!$A$5:$Z$5,0)))+((INDEX('Points - Runs 50s'!$A$5:$Z$58,MATCH($A10,'Points - Runs 50s'!$A$5:$A$58,0),MATCH(O$7,'Points - Runs 50s'!$A$5:$Z$5,0)))*25)+((INDEX('Points - Runs 100s'!$A$5:$Z$58,MATCH($A10,'Points - Runs 100s'!$A$5:$A$58,0),MATCH(O$7,'Points - Runs 100s'!$A$5:$Z$5,0)))*50)+((INDEX('Points - Wickets'!$A$5:$Z$58,MATCH($A10,'Points - Wickets'!$A$5:$A$58,0),MATCH(O$7,'Points - Wickets'!$A$5:$Z$5,0)))*10)+((INDEX('Points - 5 fers'!$A$5:$Z$58,MATCH($A10,'Points - 5 fers'!$A$5:$A$58,0),MATCH(O$7,'Points - 5 fers'!$A$5:$Z$5,0)))*50)+((INDEX('Points - Hattrick'!$A$5:$Z$58,MATCH($A10,'Points - Hattrick'!$A$5:$A$58,0),MATCH(O$7,'Points - Hattrick'!$A$5:$Z$5,0)))*100)+((INDEX('Points - Fielding'!$A$5:$Z$58,MATCH($A10,'Points - Fielding'!$A$5:$A$58,0),MATCH(O$7,'Points - Fielding'!$A$5:$Z$5,0)))*10)</f>
        <v>162</v>
      </c>
      <c r="P10" s="131">
        <f>(INDEX('Points - Runs'!$A$5:$Z$58,MATCH($A10,'Points - Runs'!$A$5:$A$58,0),MATCH(P$7,'Points - Runs'!$A$5:$Z$5,0)))+((INDEX('Points - Runs 50s'!$A$5:$Z$58,MATCH($A10,'Points - Runs 50s'!$A$5:$A$58,0),MATCH(P$7,'Points - Runs 50s'!$A$5:$Z$5,0)))*25)+((INDEX('Points - Runs 100s'!$A$5:$Z$58,MATCH($A10,'Points - Runs 100s'!$A$5:$A$58,0),MATCH(P$7,'Points - Runs 100s'!$A$5:$Z$5,0)))*50)+((INDEX('Points - Wickets'!$A$5:$Z$58,MATCH($A10,'Points - Wickets'!$A$5:$A$58,0),MATCH(P$7,'Points - Wickets'!$A$5:$Z$5,0)))*10)+((INDEX('Points - 5 fers'!$A$5:$Z$58,MATCH($A10,'Points - 5 fers'!$A$5:$A$58,0),MATCH(P$7,'Points - 5 fers'!$A$5:$Z$5,0)))*50)+((INDEX('Points - Hattrick'!$A$5:$Z$58,MATCH($A10,'Points - Hattrick'!$A$5:$A$58,0),MATCH(P$7,'Points - Hattrick'!$A$5:$Z$5,0)))*100)+((INDEX('Points - Fielding'!$A$5:$Z$58,MATCH($A10,'Points - Fielding'!$A$5:$A$58,0),MATCH(P$7,'Points - Fielding'!$A$5:$Z$5,0)))*10)</f>
        <v>25</v>
      </c>
      <c r="Q10" s="128">
        <f>(INDEX('Points - Runs'!$A$5:$Z$58,MATCH($A10,'Points - Runs'!$A$5:$A$58,0),MATCH(Q$7,'Points - Runs'!$A$5:$Z$5,0)))+((INDEX('Points - Runs 50s'!$A$5:$Z$58,MATCH($A10,'Points - Runs 50s'!$A$5:$A$58,0),MATCH(Q$7,'Points - Runs 50s'!$A$5:$Z$5,0)))*25)+((INDEX('Points - Runs 100s'!$A$5:$Z$58,MATCH($A10,'Points - Runs 100s'!$A$5:$A$58,0),MATCH(Q$7,'Points - Runs 100s'!$A$5:$Z$5,0)))*50)+((INDEX('Points - Wickets'!$A$5:$Z$58,MATCH($A10,'Points - Wickets'!$A$5:$A$58,0),MATCH(Q$7,'Points - Wickets'!$A$5:$Z$5,0)))*10)+((INDEX('Points - 5 fers'!$A$5:$Z$58,MATCH($A10,'Points - 5 fers'!$A$5:$A$58,0),MATCH(Q$7,'Points - 5 fers'!$A$5:$Z$5,0)))*50)+((INDEX('Points - Hattrick'!$A$5:$Z$58,MATCH($A10,'Points - Hattrick'!$A$5:$A$58,0),MATCH(Q$7,'Points - Hattrick'!$A$5:$Z$5,0)))*100)+((INDEX('Points - Fielding'!$A$5:$Z$58,MATCH($A10,'Points - Fielding'!$A$5:$A$58,0),MATCH(Q$7,'Points - Fielding'!$A$5:$Z$5,0)))*10)</f>
        <v>0</v>
      </c>
      <c r="R10" s="128">
        <f>(INDEX('Points - Runs'!$A$5:$Z$58,MATCH($A10,'Points - Runs'!$A$5:$A$58,0),MATCH(R$7,'Points - Runs'!$A$5:$Z$5,0)))+((INDEX('Points - Runs 50s'!$A$5:$Z$58,MATCH($A10,'Points - Runs 50s'!$A$5:$A$58,0),MATCH(R$7,'Points - Runs 50s'!$A$5:$Z$5,0)))*25)+((INDEX('Points - Runs 100s'!$A$5:$Z$58,MATCH($A10,'Points - Runs 100s'!$A$5:$A$58,0),MATCH(R$7,'Points - Runs 100s'!$A$5:$Z$5,0)))*50)+((INDEX('Points - Wickets'!$A$5:$Z$58,MATCH($A10,'Points - Wickets'!$A$5:$A$58,0),MATCH(R$7,'Points - Wickets'!$A$5:$Z$5,0)))*10)+((INDEX('Points - 5 fers'!$A$5:$Z$58,MATCH($A10,'Points - 5 fers'!$A$5:$A$58,0),MATCH(R$7,'Points - 5 fers'!$A$5:$Z$5,0)))*50)+((INDEX('Points - Hattrick'!$A$5:$Z$58,MATCH($A10,'Points - Hattrick'!$A$5:$A$58,0),MATCH(R$7,'Points - Hattrick'!$A$5:$Z$5,0)))*100)+((INDEX('Points - Fielding'!$A$5:$Z$58,MATCH($A10,'Points - Fielding'!$A$5:$A$58,0),MATCH(R$7,'Points - Fielding'!$A$5:$Z$5,0)))*10)</f>
        <v>0</v>
      </c>
      <c r="S10" s="128">
        <f>(INDEX('Points - Runs'!$A$5:$Z$58,MATCH($A10,'Points - Runs'!$A$5:$A$58,0),MATCH(S$7,'Points - Runs'!$A$5:$Z$5,0)))+((INDEX('Points - Runs 50s'!$A$5:$Z$58,MATCH($A10,'Points - Runs 50s'!$A$5:$A$58,0),MATCH(S$7,'Points - Runs 50s'!$A$5:$Z$5,0)))*25)+((INDEX('Points - Runs 100s'!$A$5:$Z$58,MATCH($A10,'Points - Runs 100s'!$A$5:$A$58,0),MATCH(S$7,'Points - Runs 100s'!$A$5:$Z$5,0)))*50)+((INDEX('Points - Wickets'!$A$5:$Z$58,MATCH($A10,'Points - Wickets'!$A$5:$A$58,0),MATCH(S$7,'Points - Wickets'!$A$5:$Z$5,0)))*10)+((INDEX('Points - 5 fers'!$A$5:$Z$58,MATCH($A10,'Points - 5 fers'!$A$5:$A$58,0),MATCH(S$7,'Points - 5 fers'!$A$5:$Z$5,0)))*50)+((INDEX('Points - Hattrick'!$A$5:$Z$58,MATCH($A10,'Points - Hattrick'!$A$5:$A$58,0),MATCH(S$7,'Points - Hattrick'!$A$5:$Z$5,0)))*100)+((INDEX('Points - Fielding'!$A$5:$Z$58,MATCH($A10,'Points - Fielding'!$A$5:$A$58,0),MATCH(S$7,'Points - Fielding'!$A$5:$Z$5,0)))*10)</f>
        <v>0</v>
      </c>
      <c r="T10" s="128">
        <f>(INDEX('Points - Runs'!$A$5:$Z$58,MATCH($A10,'Points - Runs'!$A$5:$A$58,0),MATCH(T$7,'Points - Runs'!$A$5:$Z$5,0)))+((INDEX('Points - Runs 50s'!$A$5:$Z$58,MATCH($A10,'Points - Runs 50s'!$A$5:$A$58,0),MATCH(T$7,'Points - Runs 50s'!$A$5:$Z$5,0)))*25)+((INDEX('Points - Runs 100s'!$A$5:$Z$58,MATCH($A10,'Points - Runs 100s'!$A$5:$A$58,0),MATCH(T$7,'Points - Runs 100s'!$A$5:$Z$5,0)))*50)+((INDEX('Points - Wickets'!$A$5:$Z$58,MATCH($A10,'Points - Wickets'!$A$5:$A$58,0),MATCH(T$7,'Points - Wickets'!$A$5:$Z$5,0)))*10)+((INDEX('Points - 5 fers'!$A$5:$Z$58,MATCH($A10,'Points - 5 fers'!$A$5:$A$58,0),MATCH(T$7,'Points - 5 fers'!$A$5:$Z$5,0)))*50)+((INDEX('Points - Hattrick'!$A$5:$Z$58,MATCH($A10,'Points - Hattrick'!$A$5:$A$58,0),MATCH(T$7,'Points - Hattrick'!$A$5:$Z$5,0)))*100)+((INDEX('Points - Fielding'!$A$5:$Z$58,MATCH($A10,'Points - Fielding'!$A$5:$A$58,0),MATCH(T$7,'Points - Fielding'!$A$5:$Z$5,0)))*10)</f>
        <v>0</v>
      </c>
      <c r="U10" s="128">
        <f>(INDEX('Points - Runs'!$A$5:$Z$58,MATCH($A10,'Points - Runs'!$A$5:$A$58,0),MATCH(U$7,'Points - Runs'!$A$5:$Z$5,0)))+((INDEX('Points - Runs 50s'!$A$5:$Z$58,MATCH($A10,'Points - Runs 50s'!$A$5:$A$58,0),MATCH(U$7,'Points - Runs 50s'!$A$5:$Z$5,0)))*25)+((INDEX('Points - Runs 100s'!$A$5:$Z$58,MATCH($A10,'Points - Runs 100s'!$A$5:$A$58,0),MATCH(U$7,'Points - Runs 100s'!$A$5:$Z$5,0)))*50)+((INDEX('Points - Wickets'!$A$5:$Z$58,MATCH($A10,'Points - Wickets'!$A$5:$A$58,0),MATCH(U$7,'Points - Wickets'!$A$5:$Z$5,0)))*10)+((INDEX('Points - 5 fers'!$A$5:$Z$58,MATCH($A10,'Points - 5 fers'!$A$5:$A$58,0),MATCH(U$7,'Points - 5 fers'!$A$5:$Z$5,0)))*50)+((INDEX('Points - Hattrick'!$A$5:$Z$58,MATCH($A10,'Points - Hattrick'!$A$5:$A$58,0),MATCH(U$7,'Points - Hattrick'!$A$5:$Z$5,0)))*100)+((INDEX('Points - Fielding'!$A$5:$Z$58,MATCH($A10,'Points - Fielding'!$A$5:$A$58,0),MATCH(U$7,'Points - Fielding'!$A$5:$Z$5,0)))*10)</f>
        <v>0</v>
      </c>
      <c r="V10" s="128">
        <f>(INDEX('Points - Runs'!$A$5:$Z$58,MATCH($A10,'Points - Runs'!$A$5:$A$58,0),MATCH(V$7,'Points - Runs'!$A$5:$Z$5,0)))+((INDEX('Points - Runs 50s'!$A$5:$Z$58,MATCH($A10,'Points - Runs 50s'!$A$5:$A$58,0),MATCH(V$7,'Points - Runs 50s'!$A$5:$Z$5,0)))*25)+((INDEX('Points - Runs 100s'!$A$5:$Z$58,MATCH($A10,'Points - Runs 100s'!$A$5:$A$58,0),MATCH(V$7,'Points - Runs 100s'!$A$5:$Z$5,0)))*50)+((INDEX('Points - Wickets'!$A$5:$Z$58,MATCH($A10,'Points - Wickets'!$A$5:$A$58,0),MATCH(V$7,'Points - Wickets'!$A$5:$Z$5,0)))*10)+((INDEX('Points - 5 fers'!$A$5:$Z$58,MATCH($A10,'Points - 5 fers'!$A$5:$A$58,0),MATCH(V$7,'Points - 5 fers'!$A$5:$Z$5,0)))*50)+((INDEX('Points - Hattrick'!$A$5:$Z$58,MATCH($A10,'Points - Hattrick'!$A$5:$A$58,0),MATCH(V$7,'Points - Hattrick'!$A$5:$Z$5,0)))*100)+((INDEX('Points - Fielding'!$A$5:$Z$58,MATCH($A10,'Points - Fielding'!$A$5:$A$58,0),MATCH(V$7,'Points - Fielding'!$A$5:$Z$5,0)))*10)</f>
        <v>0</v>
      </c>
      <c r="W10" s="129">
        <f>(INDEX('Points - Runs'!$A$5:$Z$58,MATCH($A10,'Points - Runs'!$A$5:$A$58,0),MATCH(W$7,'Points - Runs'!$A$5:$Z$5,0)))+((INDEX('Points - Runs 50s'!$A$5:$Z$58,MATCH($A10,'Points - Runs 50s'!$A$5:$A$58,0),MATCH(W$7,'Points - Runs 50s'!$A$5:$Z$5,0)))*25)+((INDEX('Points - Runs 100s'!$A$5:$Z$58,MATCH($A10,'Points - Runs 100s'!$A$5:$A$58,0),MATCH(W$7,'Points - Runs 100s'!$A$5:$Z$5,0)))*50)+((INDEX('Points - Wickets'!$A$5:$Z$58,MATCH($A10,'Points - Wickets'!$A$5:$A$58,0),MATCH(W$7,'Points - Wickets'!$A$5:$Z$5,0)))*10)+((INDEX('Points - 5 fers'!$A$5:$Z$58,MATCH($A10,'Points - 5 fers'!$A$5:$A$58,0),MATCH(W$7,'Points - 5 fers'!$A$5:$Z$5,0)))*50)+((INDEX('Points - Hattrick'!$A$5:$Z$58,MATCH($A10,'Points - Hattrick'!$A$5:$A$58,0),MATCH(W$7,'Points - Hattrick'!$A$5:$Z$5,0)))*100)+((INDEX('Points - Fielding'!$A$5:$Z$58,MATCH($A10,'Points - Fielding'!$A$5:$A$58,0),MATCH(W$7,'Points - Fielding'!$A$5:$Z$5,0)))*10)</f>
        <v>0</v>
      </c>
      <c r="X10" s="130">
        <f>(INDEX('Points - Runs'!$A$5:$Z$58,MATCH($A10,'Points - Runs'!$A$5:$A$58,0),MATCH(X$7,'Points - Runs'!$A$5:$Z$5,0)))+((INDEX('Points - Runs 50s'!$A$5:$Z$58,MATCH($A10,'Points - Runs 50s'!$A$5:$A$58,0),MATCH(X$7,'Points - Runs 50s'!$A$5:$Z$5,0)))*25)+((INDEX('Points - Runs 100s'!$A$5:$Z$58,MATCH($A10,'Points - Runs 100s'!$A$5:$A$58,0),MATCH(X$7,'Points - Runs 100s'!$A$5:$Z$5,0)))*50)+((INDEX('Points - Wickets'!$A$5:$Z$58,MATCH($A10,'Points - Wickets'!$A$5:$A$58,0),MATCH(X$7,'Points - Wickets'!$A$5:$Z$5,0)))*10)+((INDEX('Points - 5 fers'!$A$5:$Z$58,MATCH($A10,'Points - 5 fers'!$A$5:$A$58,0),MATCH(X$7,'Points - 5 fers'!$A$5:$Z$5,0)))*50)+((INDEX('Points - Hattrick'!$A$5:$Z$58,MATCH($A10,'Points - Hattrick'!$A$5:$A$58,0),MATCH(X$7,'Points - Hattrick'!$A$5:$Z$5,0)))*100)+((INDEX('Points - Fielding'!$A$5:$Z$58,MATCH($A10,'Points - Fielding'!$A$5:$A$58,0),MATCH(X$7,'Points - Fielding'!$A$5:$Z$5,0)))*10)</f>
        <v>0</v>
      </c>
      <c r="Y10" s="130">
        <f>(INDEX('Points - Runs'!$A$5:$Z$58,MATCH($A10,'Points - Runs'!$A$5:$A$58,0),MATCH(Y$7,'Points - Runs'!$A$5:$Z$5,0)))+((INDEX('Points - Runs 50s'!$A$5:$Z$58,MATCH($A10,'Points - Runs 50s'!$A$5:$A$58,0),MATCH(Y$7,'Points - Runs 50s'!$A$5:$Z$5,0)))*25)+((INDEX('Points - Runs 100s'!$A$5:$Z$58,MATCH($A10,'Points - Runs 100s'!$A$5:$A$58,0),MATCH(Y$7,'Points - Runs 100s'!$A$5:$Z$5,0)))*50)+((INDEX('Points - Wickets'!$A$5:$Z$58,MATCH($A10,'Points - Wickets'!$A$5:$A$58,0),MATCH(Y$7,'Points - Wickets'!$A$5:$Z$5,0)))*10)+((INDEX('Points - 5 fers'!$A$5:$Z$58,MATCH($A10,'Points - 5 fers'!$A$5:$A$58,0),MATCH(Y$7,'Points - 5 fers'!$A$5:$Z$5,0)))*50)+((INDEX('Points - Hattrick'!$A$5:$Z$58,MATCH($A10,'Points - Hattrick'!$A$5:$A$58,0),MATCH(Y$7,'Points - Hattrick'!$A$5:$Z$5,0)))*100)+((INDEX('Points - Fielding'!$A$5:$Z$58,MATCH($A10,'Points - Fielding'!$A$5:$A$58,0),MATCH(Y$7,'Points - Fielding'!$A$5:$Z$5,0)))*10)</f>
        <v>0</v>
      </c>
      <c r="Z10" s="130">
        <f>(INDEX('Points - Runs'!$A$5:$Z$58,MATCH($A10,'Points - Runs'!$A$5:$A$58,0),MATCH(Z$7,'Points - Runs'!$A$5:$Z$5,0)))+((INDEX('Points - Runs 50s'!$A$5:$Z$58,MATCH($A10,'Points - Runs 50s'!$A$5:$A$58,0),MATCH(Z$7,'Points - Runs 50s'!$A$5:$Z$5,0)))*25)+((INDEX('Points - Runs 100s'!$A$5:$Z$58,MATCH($A10,'Points - Runs 100s'!$A$5:$A$58,0),MATCH(Z$7,'Points - Runs 100s'!$A$5:$Z$5,0)))*50)+((INDEX('Points - Wickets'!$A$5:$Z$58,MATCH($A10,'Points - Wickets'!$A$5:$A$58,0),MATCH(Z$7,'Points - Wickets'!$A$5:$Z$5,0)))*10)+((INDEX('Points - 5 fers'!$A$5:$Z$58,MATCH($A10,'Points - 5 fers'!$A$5:$A$58,0),MATCH(Z$7,'Points - 5 fers'!$A$5:$Z$5,0)))*50)+((INDEX('Points - Hattrick'!$A$5:$Z$58,MATCH($A10,'Points - Hattrick'!$A$5:$A$58,0),MATCH(Z$7,'Points - Hattrick'!$A$5:$Z$5,0)))*100)+((INDEX('Points - Fielding'!$A$5:$Z$58,MATCH($A10,'Points - Fielding'!$A$5:$A$58,0),MATCH(Z$7,'Points - Fielding'!$A$5:$Z$5,0)))*10)</f>
        <v>0</v>
      </c>
      <c r="AA10" s="233">
        <f t="shared" si="2"/>
        <v>340</v>
      </c>
      <c r="AB10" s="231">
        <f t="shared" si="3"/>
        <v>342</v>
      </c>
      <c r="AC10" s="231">
        <f t="shared" si="4"/>
        <v>0</v>
      </c>
      <c r="AD10" s="231">
        <f t="shared" si="5"/>
        <v>0</v>
      </c>
      <c r="AE10" s="120">
        <f t="shared" si="0"/>
        <v>682</v>
      </c>
      <c r="AF10" s="187">
        <f t="shared" si="1"/>
        <v>97.428571428571431</v>
      </c>
      <c r="AH10" s="125">
        <f t="shared" si="6"/>
        <v>3</v>
      </c>
    </row>
    <row r="11" spans="1:37" s="125" customFormat="1" ht="18.75" customHeight="1" x14ac:dyDescent="0.25">
      <c r="A11" s="125" t="s">
        <v>82</v>
      </c>
      <c r="B11" s="126" t="s">
        <v>79</v>
      </c>
      <c r="C11" s="125" t="s">
        <v>104</v>
      </c>
      <c r="D11" s="127">
        <v>6.5</v>
      </c>
      <c r="E11" s="139">
        <f>(INDEX('Points - Runs'!$A$5:$Z$58,MATCH($A11,'Points - Runs'!$A$5:$A$58,0),MATCH(E$7,'Points - Runs'!$A$5:$Z$5,0)))+((INDEX('Points - Runs 50s'!$A$5:$Z$58,MATCH($A11,'Points - Runs 50s'!$A$5:$A$58,0),MATCH(E$7,'Points - Runs 50s'!$A$5:$Z$5,0)))*25)+((INDEX('Points - Runs 100s'!$A$5:$Z$58,MATCH($A11,'Points - Runs 100s'!$A$5:$A$58,0),MATCH(E$7,'Points - Runs 100s'!$A$5:$Z$5,0)))*50)+((INDEX('Points - Wickets'!$A$5:$Z$58,MATCH($A11,'Points - Wickets'!$A$5:$A$58,0),MATCH(E$7,'Points - Wickets'!$A$5:$Z$5,0)))*10)+((INDEX('Points - 5 fers'!$A$5:$Z$58,MATCH($A11,'Points - 5 fers'!$A$5:$A$58,0),MATCH(E$7,'Points - 5 fers'!$A$5:$Z$5,0)))*50)+((INDEX('Points - Hattrick'!$A$5:$Z$58,MATCH($A11,'Points - Hattrick'!$A$5:$A$58,0),MATCH(E$7,'Points - Hattrick'!$A$5:$Z$5,0)))*100)+((INDEX('Points - Fielding'!$A$5:$Z$58,MATCH($A11,'Points - Fielding'!$A$5:$A$58,0),MATCH(E$7,'Points - Fielding'!$A$5:$Z$5,0)))*10)</f>
        <v>0</v>
      </c>
      <c r="F11" s="139">
        <f>(INDEX('Points - Runs'!$A$5:$Z$58,MATCH($A11,'Points - Runs'!$A$5:$A$58,0),MATCH(F$7,'Points - Runs'!$A$5:$Z$5,0)))+((INDEX('Points - Runs 50s'!$A$5:$Z$58,MATCH($A11,'Points - Runs 50s'!$A$5:$A$58,0),MATCH(F$7,'Points - Runs 50s'!$A$5:$Z$5,0)))*25)+((INDEX('Points - Runs 100s'!$A$5:$Z$58,MATCH($A11,'Points - Runs 100s'!$A$5:$A$58,0),MATCH(F$7,'Points - Runs 100s'!$A$5:$Z$5,0)))*50)+((INDEX('Points - Wickets'!$A$5:$Z$58,MATCH($A11,'Points - Wickets'!$A$5:$A$58,0),MATCH(F$7,'Points - Wickets'!$A$5:$Z$5,0)))*10)+((INDEX('Points - 5 fers'!$A$5:$Z$58,MATCH($A11,'Points - 5 fers'!$A$5:$A$58,0),MATCH(F$7,'Points - 5 fers'!$A$5:$Z$5,0)))*50)+((INDEX('Points - Hattrick'!$A$5:$Z$58,MATCH($A11,'Points - Hattrick'!$A$5:$A$58,0),MATCH(F$7,'Points - Hattrick'!$A$5:$Z$5,0)))*100)+((INDEX('Points - Fielding'!$A$5:$Z$58,MATCH($A11,'Points - Fielding'!$A$5:$A$58,0),MATCH(F$7,'Points - Fielding'!$A$5:$Z$5,0)))*10)</f>
        <v>39</v>
      </c>
      <c r="G11" s="139">
        <f>(INDEX('Points - Runs'!$A$5:$Z$58,MATCH($A11,'Points - Runs'!$A$5:$A$58,0),MATCH(G$7,'Points - Runs'!$A$5:$Z$5,0)))+((INDEX('Points - Runs 50s'!$A$5:$Z$58,MATCH($A11,'Points - Runs 50s'!$A$5:$A$58,0),MATCH(G$7,'Points - Runs 50s'!$A$5:$Z$5,0)))*25)+((INDEX('Points - Runs 100s'!$A$5:$Z$58,MATCH($A11,'Points - Runs 100s'!$A$5:$A$58,0),MATCH(G$7,'Points - Runs 100s'!$A$5:$Z$5,0)))*50)+((INDEX('Points - Wickets'!$A$5:$Z$58,MATCH($A11,'Points - Wickets'!$A$5:$A$58,0),MATCH(G$7,'Points - Wickets'!$A$5:$Z$5,0)))*10)+((INDEX('Points - 5 fers'!$A$5:$Z$58,MATCH($A11,'Points - 5 fers'!$A$5:$A$58,0),MATCH(G$7,'Points - 5 fers'!$A$5:$Z$5,0)))*50)+((INDEX('Points - Hattrick'!$A$5:$Z$58,MATCH($A11,'Points - Hattrick'!$A$5:$A$58,0),MATCH(G$7,'Points - Hattrick'!$A$5:$Z$5,0)))*100)+((INDEX('Points - Fielding'!$A$5:$Z$58,MATCH($A11,'Points - Fielding'!$A$5:$A$58,0),MATCH(G$7,'Points - Fielding'!$A$5:$Z$5,0)))*10)</f>
        <v>23</v>
      </c>
      <c r="H11" s="128">
        <f>(INDEX('Points - Runs'!$A$5:$Z$58,MATCH($A11,'Points - Runs'!$A$5:$A$58,0),MATCH(H$7,'Points - Runs'!$A$5:$Z$5,0)))+((INDEX('Points - Runs 50s'!$A$5:$Z$58,MATCH($A11,'Points - Runs 50s'!$A$5:$A$58,0),MATCH(H$7,'Points - Runs 50s'!$A$5:$Z$5,0)))*25)+((INDEX('Points - Runs 100s'!$A$5:$Z$58,MATCH($A11,'Points - Runs 100s'!$A$5:$A$58,0),MATCH(H$7,'Points - Runs 100s'!$A$5:$Z$5,0)))*50)+((INDEX('Points - Wickets'!$A$5:$Z$58,MATCH($A11,'Points - Wickets'!$A$5:$A$58,0),MATCH(H$7,'Points - Wickets'!$A$5:$Z$5,0)))*10)+((INDEX('Points - 5 fers'!$A$5:$Z$58,MATCH($A11,'Points - 5 fers'!$A$5:$A$58,0),MATCH(H$7,'Points - 5 fers'!$A$5:$Z$5,0)))*50)+((INDEX('Points - Hattrick'!$A$5:$Z$58,MATCH($A11,'Points - Hattrick'!$A$5:$A$58,0),MATCH(H$7,'Points - Hattrick'!$A$5:$Z$5,0)))*100)+((INDEX('Points - Fielding'!$A$5:$Z$58,MATCH($A11,'Points - Fielding'!$A$5:$A$58,0),MATCH(H$7,'Points - Fielding'!$A$5:$Z$5,0)))*10)</f>
        <v>87</v>
      </c>
      <c r="I11" s="128">
        <f>(INDEX('Points - Runs'!$A$5:$Z$58,MATCH($A11,'Points - Runs'!$A$5:$A$58,0),MATCH(I$7,'Points - Runs'!$A$5:$Z$5,0)))+((INDEX('Points - Runs 50s'!$A$5:$Z$58,MATCH($A11,'Points - Runs 50s'!$A$5:$A$58,0),MATCH(I$7,'Points - Runs 50s'!$A$5:$Z$5,0)))*25)+((INDEX('Points - Runs 100s'!$A$5:$Z$58,MATCH($A11,'Points - Runs 100s'!$A$5:$A$58,0),MATCH(I$7,'Points - Runs 100s'!$A$5:$Z$5,0)))*50)+((INDEX('Points - Wickets'!$A$5:$Z$58,MATCH($A11,'Points - Wickets'!$A$5:$A$58,0),MATCH(I$7,'Points - Wickets'!$A$5:$Z$5,0)))*10)+((INDEX('Points - 5 fers'!$A$5:$Z$58,MATCH($A11,'Points - 5 fers'!$A$5:$A$58,0),MATCH(I$7,'Points - 5 fers'!$A$5:$Z$5,0)))*50)+((INDEX('Points - Hattrick'!$A$5:$Z$58,MATCH($A11,'Points - Hattrick'!$A$5:$A$58,0),MATCH(I$7,'Points - Hattrick'!$A$5:$Z$5,0)))*100)+((INDEX('Points - Fielding'!$A$5:$Z$58,MATCH($A11,'Points - Fielding'!$A$5:$A$58,0),MATCH(I$7,'Points - Fielding'!$A$5:$Z$5,0)))*10)</f>
        <v>0</v>
      </c>
      <c r="J11" s="130">
        <f>(INDEX('Points - Runs'!$A$5:$Z$58,MATCH($A11,'Points - Runs'!$A$5:$A$58,0),MATCH(J$7,'Points - Runs'!$A$5:$Z$5,0)))+((INDEX('Points - Runs 50s'!$A$5:$Z$58,MATCH($A11,'Points - Runs 50s'!$A$5:$A$58,0),MATCH(J$7,'Points - Runs 50s'!$A$5:$Z$5,0)))*25)+((INDEX('Points - Runs 100s'!$A$5:$Z$58,MATCH($A11,'Points - Runs 100s'!$A$5:$A$58,0),MATCH(J$7,'Points - Runs 100s'!$A$5:$Z$5,0)))*50)+((INDEX('Points - Wickets'!$A$5:$Z$58,MATCH($A11,'Points - Wickets'!$A$5:$A$58,0),MATCH(J$7,'Points - Wickets'!$A$5:$Z$5,0)))*10)+((INDEX('Points - 5 fers'!$A$5:$Z$58,MATCH($A11,'Points - 5 fers'!$A$5:$A$58,0),MATCH(J$7,'Points - 5 fers'!$A$5:$Z$5,0)))*50)+((INDEX('Points - Hattrick'!$A$5:$Z$58,MATCH($A11,'Points - Hattrick'!$A$5:$A$58,0),MATCH(J$7,'Points - Hattrick'!$A$5:$Z$5,0)))*100)+((INDEX('Points - Fielding'!$A$5:$Z$58,MATCH($A11,'Points - Fielding'!$A$5:$A$58,0),MATCH(J$7,'Points - Fielding'!$A$5:$Z$5,0)))*10)</f>
        <v>33</v>
      </c>
      <c r="K11" s="129">
        <f>(INDEX('Points - Runs'!$A$5:$Z$58,MATCH($A11,'Points - Runs'!$A$5:$A$58,0),MATCH(K$7,'Points - Runs'!$A$5:$Z$5,0)))+((INDEX('Points - Runs 50s'!$A$5:$Z$58,MATCH($A11,'Points - Runs 50s'!$A$5:$A$58,0),MATCH(K$7,'Points - Runs 50s'!$A$5:$Z$5,0)))*25)+((INDEX('Points - Runs 100s'!$A$5:$Z$58,MATCH($A11,'Points - Runs 100s'!$A$5:$A$58,0),MATCH(K$7,'Points - Runs 100s'!$A$5:$Z$5,0)))*50)+((INDEX('Points - Wickets'!$A$5:$Z$58,MATCH($A11,'Points - Wickets'!$A$5:$A$58,0),MATCH(K$7,'Points - Wickets'!$A$5:$Z$5,0)))*10)+((INDEX('Points - 5 fers'!$A$5:$Z$58,MATCH($A11,'Points - 5 fers'!$A$5:$A$58,0),MATCH(K$7,'Points - 5 fers'!$A$5:$Z$5,0)))*50)+((INDEX('Points - Hattrick'!$A$5:$Z$58,MATCH($A11,'Points - Hattrick'!$A$5:$A$58,0),MATCH(K$7,'Points - Hattrick'!$A$5:$Z$5,0)))*100)+((INDEX('Points - Fielding'!$A$5:$Z$58,MATCH($A11,'Points - Fielding'!$A$5:$A$58,0),MATCH(K$7,'Points - Fielding'!$A$5:$Z$5,0)))*10)</f>
        <v>76</v>
      </c>
      <c r="L11" s="130">
        <f>(INDEX('Points - Runs'!$A$5:$Z$58,MATCH($A11,'Points - Runs'!$A$5:$A$58,0),MATCH(L$7,'Points - Runs'!$A$5:$Z$5,0)))+((INDEX('Points - Runs 50s'!$A$5:$Z$58,MATCH($A11,'Points - Runs 50s'!$A$5:$A$58,0),MATCH(L$7,'Points - Runs 50s'!$A$5:$Z$5,0)))*25)+((INDEX('Points - Runs 100s'!$A$5:$Z$58,MATCH($A11,'Points - Runs 100s'!$A$5:$A$58,0),MATCH(L$7,'Points - Runs 100s'!$A$5:$Z$5,0)))*50)+((INDEX('Points - Wickets'!$A$5:$Z$58,MATCH($A11,'Points - Wickets'!$A$5:$A$58,0),MATCH(L$7,'Points - Wickets'!$A$5:$Z$5,0)))*10)+((INDEX('Points - 5 fers'!$A$5:$Z$58,MATCH($A11,'Points - 5 fers'!$A$5:$A$58,0),MATCH(L$7,'Points - 5 fers'!$A$5:$Z$5,0)))*50)+((INDEX('Points - Hattrick'!$A$5:$Z$58,MATCH($A11,'Points - Hattrick'!$A$5:$A$58,0),MATCH(L$7,'Points - Hattrick'!$A$5:$Z$5,0)))*100)+((INDEX('Points - Fielding'!$A$5:$Z$58,MATCH($A11,'Points - Fielding'!$A$5:$A$58,0),MATCH(L$7,'Points - Fielding'!$A$5:$Z$5,0)))*10)</f>
        <v>28</v>
      </c>
      <c r="M11" s="130">
        <f>(INDEX('Points - Runs'!$A$5:$Z$58,MATCH($A11,'Points - Runs'!$A$5:$A$58,0),MATCH(M$7,'Points - Runs'!$A$5:$Z$5,0)))+((INDEX('Points - Runs 50s'!$A$5:$Z$58,MATCH($A11,'Points - Runs 50s'!$A$5:$A$58,0),MATCH(M$7,'Points - Runs 50s'!$A$5:$Z$5,0)))*25)+((INDEX('Points - Runs 100s'!$A$5:$Z$58,MATCH($A11,'Points - Runs 100s'!$A$5:$A$58,0),MATCH(M$7,'Points - Runs 100s'!$A$5:$Z$5,0)))*50)+((INDEX('Points - Wickets'!$A$5:$Z$58,MATCH($A11,'Points - Wickets'!$A$5:$A$58,0),MATCH(M$7,'Points - Wickets'!$A$5:$Z$5,0)))*10)+((INDEX('Points - 5 fers'!$A$5:$Z$58,MATCH($A11,'Points - 5 fers'!$A$5:$A$58,0),MATCH(M$7,'Points - 5 fers'!$A$5:$Z$5,0)))*50)+((INDEX('Points - Hattrick'!$A$5:$Z$58,MATCH($A11,'Points - Hattrick'!$A$5:$A$58,0),MATCH(M$7,'Points - Hattrick'!$A$5:$Z$5,0)))*100)+((INDEX('Points - Fielding'!$A$5:$Z$58,MATCH($A11,'Points - Fielding'!$A$5:$A$58,0),MATCH(M$7,'Points - Fielding'!$A$5:$Z$5,0)))*10)</f>
        <v>19</v>
      </c>
      <c r="N11" s="130">
        <f>(INDEX('Points - Runs'!$A$5:$Z$58,MATCH($A11,'Points - Runs'!$A$5:$A$58,0),MATCH(N$7,'Points - Runs'!$A$5:$Z$5,0)))+((INDEX('Points - Runs 50s'!$A$5:$Z$58,MATCH($A11,'Points - Runs 50s'!$A$5:$A$58,0),MATCH(N$7,'Points - Runs 50s'!$A$5:$Z$5,0)))*25)+((INDEX('Points - Runs 100s'!$A$5:$Z$58,MATCH($A11,'Points - Runs 100s'!$A$5:$A$58,0),MATCH(N$7,'Points - Runs 100s'!$A$5:$Z$5,0)))*50)+((INDEX('Points - Wickets'!$A$5:$Z$58,MATCH($A11,'Points - Wickets'!$A$5:$A$58,0),MATCH(N$7,'Points - Wickets'!$A$5:$Z$5,0)))*10)+((INDEX('Points - 5 fers'!$A$5:$Z$58,MATCH($A11,'Points - 5 fers'!$A$5:$A$58,0),MATCH(N$7,'Points - 5 fers'!$A$5:$Z$5,0)))*50)+((INDEX('Points - Hattrick'!$A$5:$Z$58,MATCH($A11,'Points - Hattrick'!$A$5:$A$58,0),MATCH(N$7,'Points - Hattrick'!$A$5:$Z$5,0)))*100)+((INDEX('Points - Fielding'!$A$5:$Z$58,MATCH($A11,'Points - Fielding'!$A$5:$A$58,0),MATCH(N$7,'Points - Fielding'!$A$5:$Z$5,0)))*10)</f>
        <v>4</v>
      </c>
      <c r="O11" s="130">
        <f>(INDEX('Points - Runs'!$A$5:$Z$58,MATCH($A11,'Points - Runs'!$A$5:$A$58,0),MATCH(O$7,'Points - Runs'!$A$5:$Z$5,0)))+((INDEX('Points - Runs 50s'!$A$5:$Z$58,MATCH($A11,'Points - Runs 50s'!$A$5:$A$58,0),MATCH(O$7,'Points - Runs 50s'!$A$5:$Z$5,0)))*25)+((INDEX('Points - Runs 100s'!$A$5:$Z$58,MATCH($A11,'Points - Runs 100s'!$A$5:$A$58,0),MATCH(O$7,'Points - Runs 100s'!$A$5:$Z$5,0)))*50)+((INDEX('Points - Wickets'!$A$5:$Z$58,MATCH($A11,'Points - Wickets'!$A$5:$A$58,0),MATCH(O$7,'Points - Wickets'!$A$5:$Z$5,0)))*10)+((INDEX('Points - 5 fers'!$A$5:$Z$58,MATCH($A11,'Points - 5 fers'!$A$5:$A$58,0),MATCH(O$7,'Points - 5 fers'!$A$5:$Z$5,0)))*50)+((INDEX('Points - Hattrick'!$A$5:$Z$58,MATCH($A11,'Points - Hattrick'!$A$5:$A$58,0),MATCH(O$7,'Points - Hattrick'!$A$5:$Z$5,0)))*100)+((INDEX('Points - Fielding'!$A$5:$Z$58,MATCH($A11,'Points - Fielding'!$A$5:$A$58,0),MATCH(O$7,'Points - Fielding'!$A$5:$Z$5,0)))*10)</f>
        <v>0</v>
      </c>
      <c r="P11" s="131">
        <f>(INDEX('Points - Runs'!$A$5:$Z$58,MATCH($A11,'Points - Runs'!$A$5:$A$58,0),MATCH(P$7,'Points - Runs'!$A$5:$Z$5,0)))+((INDEX('Points - Runs 50s'!$A$5:$Z$58,MATCH($A11,'Points - Runs 50s'!$A$5:$A$58,0),MATCH(P$7,'Points - Runs 50s'!$A$5:$Z$5,0)))*25)+((INDEX('Points - Runs 100s'!$A$5:$Z$58,MATCH($A11,'Points - Runs 100s'!$A$5:$A$58,0),MATCH(P$7,'Points - Runs 100s'!$A$5:$Z$5,0)))*50)+((INDEX('Points - Wickets'!$A$5:$Z$58,MATCH($A11,'Points - Wickets'!$A$5:$A$58,0),MATCH(P$7,'Points - Wickets'!$A$5:$Z$5,0)))*10)+((INDEX('Points - 5 fers'!$A$5:$Z$58,MATCH($A11,'Points - 5 fers'!$A$5:$A$58,0),MATCH(P$7,'Points - 5 fers'!$A$5:$Z$5,0)))*50)+((INDEX('Points - Hattrick'!$A$5:$Z$58,MATCH($A11,'Points - Hattrick'!$A$5:$A$58,0),MATCH(P$7,'Points - Hattrick'!$A$5:$Z$5,0)))*100)+((INDEX('Points - Fielding'!$A$5:$Z$58,MATCH($A11,'Points - Fielding'!$A$5:$A$58,0),MATCH(P$7,'Points - Fielding'!$A$5:$Z$5,0)))*10)</f>
        <v>77</v>
      </c>
      <c r="Q11" s="128">
        <f>(INDEX('Points - Runs'!$A$5:$Z$58,MATCH($A11,'Points - Runs'!$A$5:$A$58,0),MATCH(Q$7,'Points - Runs'!$A$5:$Z$5,0)))+((INDEX('Points - Runs 50s'!$A$5:$Z$58,MATCH($A11,'Points - Runs 50s'!$A$5:$A$58,0),MATCH(Q$7,'Points - Runs 50s'!$A$5:$Z$5,0)))*25)+((INDEX('Points - Runs 100s'!$A$5:$Z$58,MATCH($A11,'Points - Runs 100s'!$A$5:$A$58,0),MATCH(Q$7,'Points - Runs 100s'!$A$5:$Z$5,0)))*50)+((INDEX('Points - Wickets'!$A$5:$Z$58,MATCH($A11,'Points - Wickets'!$A$5:$A$58,0),MATCH(Q$7,'Points - Wickets'!$A$5:$Z$5,0)))*10)+((INDEX('Points - 5 fers'!$A$5:$Z$58,MATCH($A11,'Points - 5 fers'!$A$5:$A$58,0),MATCH(Q$7,'Points - 5 fers'!$A$5:$Z$5,0)))*50)+((INDEX('Points - Hattrick'!$A$5:$Z$58,MATCH($A11,'Points - Hattrick'!$A$5:$A$58,0),MATCH(Q$7,'Points - Hattrick'!$A$5:$Z$5,0)))*100)+((INDEX('Points - Fielding'!$A$5:$Z$58,MATCH($A11,'Points - Fielding'!$A$5:$A$58,0),MATCH(Q$7,'Points - Fielding'!$A$5:$Z$5,0)))*10)</f>
        <v>0</v>
      </c>
      <c r="R11" s="128">
        <f>(INDEX('Points - Runs'!$A$5:$Z$58,MATCH($A11,'Points - Runs'!$A$5:$A$58,0),MATCH(R$7,'Points - Runs'!$A$5:$Z$5,0)))+((INDEX('Points - Runs 50s'!$A$5:$Z$58,MATCH($A11,'Points - Runs 50s'!$A$5:$A$58,0),MATCH(R$7,'Points - Runs 50s'!$A$5:$Z$5,0)))*25)+((INDEX('Points - Runs 100s'!$A$5:$Z$58,MATCH($A11,'Points - Runs 100s'!$A$5:$A$58,0),MATCH(R$7,'Points - Runs 100s'!$A$5:$Z$5,0)))*50)+((INDEX('Points - Wickets'!$A$5:$Z$58,MATCH($A11,'Points - Wickets'!$A$5:$A$58,0),MATCH(R$7,'Points - Wickets'!$A$5:$Z$5,0)))*10)+((INDEX('Points - 5 fers'!$A$5:$Z$58,MATCH($A11,'Points - 5 fers'!$A$5:$A$58,0),MATCH(R$7,'Points - 5 fers'!$A$5:$Z$5,0)))*50)+((INDEX('Points - Hattrick'!$A$5:$Z$58,MATCH($A11,'Points - Hattrick'!$A$5:$A$58,0),MATCH(R$7,'Points - Hattrick'!$A$5:$Z$5,0)))*100)+((INDEX('Points - Fielding'!$A$5:$Z$58,MATCH($A11,'Points - Fielding'!$A$5:$A$58,0),MATCH(R$7,'Points - Fielding'!$A$5:$Z$5,0)))*10)</f>
        <v>0</v>
      </c>
      <c r="S11" s="128">
        <f>(INDEX('Points - Runs'!$A$5:$Z$58,MATCH($A11,'Points - Runs'!$A$5:$A$58,0),MATCH(S$7,'Points - Runs'!$A$5:$Z$5,0)))+((INDEX('Points - Runs 50s'!$A$5:$Z$58,MATCH($A11,'Points - Runs 50s'!$A$5:$A$58,0),MATCH(S$7,'Points - Runs 50s'!$A$5:$Z$5,0)))*25)+((INDEX('Points - Runs 100s'!$A$5:$Z$58,MATCH($A11,'Points - Runs 100s'!$A$5:$A$58,0),MATCH(S$7,'Points - Runs 100s'!$A$5:$Z$5,0)))*50)+((INDEX('Points - Wickets'!$A$5:$Z$58,MATCH($A11,'Points - Wickets'!$A$5:$A$58,0),MATCH(S$7,'Points - Wickets'!$A$5:$Z$5,0)))*10)+((INDEX('Points - 5 fers'!$A$5:$Z$58,MATCH($A11,'Points - 5 fers'!$A$5:$A$58,0),MATCH(S$7,'Points - 5 fers'!$A$5:$Z$5,0)))*50)+((INDEX('Points - Hattrick'!$A$5:$Z$58,MATCH($A11,'Points - Hattrick'!$A$5:$A$58,0),MATCH(S$7,'Points - Hattrick'!$A$5:$Z$5,0)))*100)+((INDEX('Points - Fielding'!$A$5:$Z$58,MATCH($A11,'Points - Fielding'!$A$5:$A$58,0),MATCH(S$7,'Points - Fielding'!$A$5:$Z$5,0)))*10)</f>
        <v>0</v>
      </c>
      <c r="T11" s="128">
        <f>(INDEX('Points - Runs'!$A$5:$Z$58,MATCH($A11,'Points - Runs'!$A$5:$A$58,0),MATCH(T$7,'Points - Runs'!$A$5:$Z$5,0)))+((INDEX('Points - Runs 50s'!$A$5:$Z$58,MATCH($A11,'Points - Runs 50s'!$A$5:$A$58,0),MATCH(T$7,'Points - Runs 50s'!$A$5:$Z$5,0)))*25)+((INDEX('Points - Runs 100s'!$A$5:$Z$58,MATCH($A11,'Points - Runs 100s'!$A$5:$A$58,0),MATCH(T$7,'Points - Runs 100s'!$A$5:$Z$5,0)))*50)+((INDEX('Points - Wickets'!$A$5:$Z$58,MATCH($A11,'Points - Wickets'!$A$5:$A$58,0),MATCH(T$7,'Points - Wickets'!$A$5:$Z$5,0)))*10)+((INDEX('Points - 5 fers'!$A$5:$Z$58,MATCH($A11,'Points - 5 fers'!$A$5:$A$58,0),MATCH(T$7,'Points - 5 fers'!$A$5:$Z$5,0)))*50)+((INDEX('Points - Hattrick'!$A$5:$Z$58,MATCH($A11,'Points - Hattrick'!$A$5:$A$58,0),MATCH(T$7,'Points - Hattrick'!$A$5:$Z$5,0)))*100)+((INDEX('Points - Fielding'!$A$5:$Z$58,MATCH($A11,'Points - Fielding'!$A$5:$A$58,0),MATCH(T$7,'Points - Fielding'!$A$5:$Z$5,0)))*10)</f>
        <v>0</v>
      </c>
      <c r="U11" s="128">
        <f>(INDEX('Points - Runs'!$A$5:$Z$58,MATCH($A11,'Points - Runs'!$A$5:$A$58,0),MATCH(U$7,'Points - Runs'!$A$5:$Z$5,0)))+((INDEX('Points - Runs 50s'!$A$5:$Z$58,MATCH($A11,'Points - Runs 50s'!$A$5:$A$58,0),MATCH(U$7,'Points - Runs 50s'!$A$5:$Z$5,0)))*25)+((INDEX('Points - Runs 100s'!$A$5:$Z$58,MATCH($A11,'Points - Runs 100s'!$A$5:$A$58,0),MATCH(U$7,'Points - Runs 100s'!$A$5:$Z$5,0)))*50)+((INDEX('Points - Wickets'!$A$5:$Z$58,MATCH($A11,'Points - Wickets'!$A$5:$A$58,0),MATCH(U$7,'Points - Wickets'!$A$5:$Z$5,0)))*10)+((INDEX('Points - 5 fers'!$A$5:$Z$58,MATCH($A11,'Points - 5 fers'!$A$5:$A$58,0),MATCH(U$7,'Points - 5 fers'!$A$5:$Z$5,0)))*50)+((INDEX('Points - Hattrick'!$A$5:$Z$58,MATCH($A11,'Points - Hattrick'!$A$5:$A$58,0),MATCH(U$7,'Points - Hattrick'!$A$5:$Z$5,0)))*100)+((INDEX('Points - Fielding'!$A$5:$Z$58,MATCH($A11,'Points - Fielding'!$A$5:$A$58,0),MATCH(U$7,'Points - Fielding'!$A$5:$Z$5,0)))*10)</f>
        <v>0</v>
      </c>
      <c r="V11" s="128">
        <f>(INDEX('Points - Runs'!$A$5:$Z$58,MATCH($A11,'Points - Runs'!$A$5:$A$58,0),MATCH(V$7,'Points - Runs'!$A$5:$Z$5,0)))+((INDEX('Points - Runs 50s'!$A$5:$Z$58,MATCH($A11,'Points - Runs 50s'!$A$5:$A$58,0),MATCH(V$7,'Points - Runs 50s'!$A$5:$Z$5,0)))*25)+((INDEX('Points - Runs 100s'!$A$5:$Z$58,MATCH($A11,'Points - Runs 100s'!$A$5:$A$58,0),MATCH(V$7,'Points - Runs 100s'!$A$5:$Z$5,0)))*50)+((INDEX('Points - Wickets'!$A$5:$Z$58,MATCH($A11,'Points - Wickets'!$A$5:$A$58,0),MATCH(V$7,'Points - Wickets'!$A$5:$Z$5,0)))*10)+((INDEX('Points - 5 fers'!$A$5:$Z$58,MATCH($A11,'Points - 5 fers'!$A$5:$A$58,0),MATCH(V$7,'Points - 5 fers'!$A$5:$Z$5,0)))*50)+((INDEX('Points - Hattrick'!$A$5:$Z$58,MATCH($A11,'Points - Hattrick'!$A$5:$A$58,0),MATCH(V$7,'Points - Hattrick'!$A$5:$Z$5,0)))*100)+((INDEX('Points - Fielding'!$A$5:$Z$58,MATCH($A11,'Points - Fielding'!$A$5:$A$58,0),MATCH(V$7,'Points - Fielding'!$A$5:$Z$5,0)))*10)</f>
        <v>0</v>
      </c>
      <c r="W11" s="129">
        <f>(INDEX('Points - Runs'!$A$5:$Z$58,MATCH($A11,'Points - Runs'!$A$5:$A$58,0),MATCH(W$7,'Points - Runs'!$A$5:$Z$5,0)))+((INDEX('Points - Runs 50s'!$A$5:$Z$58,MATCH($A11,'Points - Runs 50s'!$A$5:$A$58,0),MATCH(W$7,'Points - Runs 50s'!$A$5:$Z$5,0)))*25)+((INDEX('Points - Runs 100s'!$A$5:$Z$58,MATCH($A11,'Points - Runs 100s'!$A$5:$A$58,0),MATCH(W$7,'Points - Runs 100s'!$A$5:$Z$5,0)))*50)+((INDEX('Points - Wickets'!$A$5:$Z$58,MATCH($A11,'Points - Wickets'!$A$5:$A$58,0),MATCH(W$7,'Points - Wickets'!$A$5:$Z$5,0)))*10)+((INDEX('Points - 5 fers'!$A$5:$Z$58,MATCH($A11,'Points - 5 fers'!$A$5:$A$58,0),MATCH(W$7,'Points - 5 fers'!$A$5:$Z$5,0)))*50)+((INDEX('Points - Hattrick'!$A$5:$Z$58,MATCH($A11,'Points - Hattrick'!$A$5:$A$58,0),MATCH(W$7,'Points - Hattrick'!$A$5:$Z$5,0)))*100)+((INDEX('Points - Fielding'!$A$5:$Z$58,MATCH($A11,'Points - Fielding'!$A$5:$A$58,0),MATCH(W$7,'Points - Fielding'!$A$5:$Z$5,0)))*10)</f>
        <v>0</v>
      </c>
      <c r="X11" s="130">
        <f>(INDEX('Points - Runs'!$A$5:$Z$58,MATCH($A11,'Points - Runs'!$A$5:$A$58,0),MATCH(X$7,'Points - Runs'!$A$5:$Z$5,0)))+((INDEX('Points - Runs 50s'!$A$5:$Z$58,MATCH($A11,'Points - Runs 50s'!$A$5:$A$58,0),MATCH(X$7,'Points - Runs 50s'!$A$5:$Z$5,0)))*25)+((INDEX('Points - Runs 100s'!$A$5:$Z$58,MATCH($A11,'Points - Runs 100s'!$A$5:$A$58,0),MATCH(X$7,'Points - Runs 100s'!$A$5:$Z$5,0)))*50)+((INDEX('Points - Wickets'!$A$5:$Z$58,MATCH($A11,'Points - Wickets'!$A$5:$A$58,0),MATCH(X$7,'Points - Wickets'!$A$5:$Z$5,0)))*10)+((INDEX('Points - 5 fers'!$A$5:$Z$58,MATCH($A11,'Points - 5 fers'!$A$5:$A$58,0),MATCH(X$7,'Points - 5 fers'!$A$5:$Z$5,0)))*50)+((INDEX('Points - Hattrick'!$A$5:$Z$58,MATCH($A11,'Points - Hattrick'!$A$5:$A$58,0),MATCH(X$7,'Points - Hattrick'!$A$5:$Z$5,0)))*100)+((INDEX('Points - Fielding'!$A$5:$Z$58,MATCH($A11,'Points - Fielding'!$A$5:$A$58,0),MATCH(X$7,'Points - Fielding'!$A$5:$Z$5,0)))*10)</f>
        <v>0</v>
      </c>
      <c r="Y11" s="130">
        <f>(INDEX('Points - Runs'!$A$5:$Z$58,MATCH($A11,'Points - Runs'!$A$5:$A$58,0),MATCH(Y$7,'Points - Runs'!$A$5:$Z$5,0)))+((INDEX('Points - Runs 50s'!$A$5:$Z$58,MATCH($A11,'Points - Runs 50s'!$A$5:$A$58,0),MATCH(Y$7,'Points - Runs 50s'!$A$5:$Z$5,0)))*25)+((INDEX('Points - Runs 100s'!$A$5:$Z$58,MATCH($A11,'Points - Runs 100s'!$A$5:$A$58,0),MATCH(Y$7,'Points - Runs 100s'!$A$5:$Z$5,0)))*50)+((INDEX('Points - Wickets'!$A$5:$Z$58,MATCH($A11,'Points - Wickets'!$A$5:$A$58,0),MATCH(Y$7,'Points - Wickets'!$A$5:$Z$5,0)))*10)+((INDEX('Points - 5 fers'!$A$5:$Z$58,MATCH($A11,'Points - 5 fers'!$A$5:$A$58,0),MATCH(Y$7,'Points - 5 fers'!$A$5:$Z$5,0)))*50)+((INDEX('Points - Hattrick'!$A$5:$Z$58,MATCH($A11,'Points - Hattrick'!$A$5:$A$58,0),MATCH(Y$7,'Points - Hattrick'!$A$5:$Z$5,0)))*100)+((INDEX('Points - Fielding'!$A$5:$Z$58,MATCH($A11,'Points - Fielding'!$A$5:$A$58,0),MATCH(Y$7,'Points - Fielding'!$A$5:$Z$5,0)))*10)</f>
        <v>0</v>
      </c>
      <c r="Z11" s="130">
        <f>(INDEX('Points - Runs'!$A$5:$Z$58,MATCH($A11,'Points - Runs'!$A$5:$A$58,0),MATCH(Z$7,'Points - Runs'!$A$5:$Z$5,0)))+((INDEX('Points - Runs 50s'!$A$5:$Z$58,MATCH($A11,'Points - Runs 50s'!$A$5:$A$58,0),MATCH(Z$7,'Points - Runs 50s'!$A$5:$Z$5,0)))*25)+((INDEX('Points - Runs 100s'!$A$5:$Z$58,MATCH($A11,'Points - Runs 100s'!$A$5:$A$58,0),MATCH(Z$7,'Points - Runs 100s'!$A$5:$Z$5,0)))*50)+((INDEX('Points - Wickets'!$A$5:$Z$58,MATCH($A11,'Points - Wickets'!$A$5:$A$58,0),MATCH(Z$7,'Points - Wickets'!$A$5:$Z$5,0)))*10)+((INDEX('Points - 5 fers'!$A$5:$Z$58,MATCH($A11,'Points - 5 fers'!$A$5:$A$58,0),MATCH(Z$7,'Points - 5 fers'!$A$5:$Z$5,0)))*50)+((INDEX('Points - Hattrick'!$A$5:$Z$58,MATCH($A11,'Points - Hattrick'!$A$5:$A$58,0),MATCH(Z$7,'Points - Hattrick'!$A$5:$Z$5,0)))*100)+((INDEX('Points - Fielding'!$A$5:$Z$58,MATCH($A11,'Points - Fielding'!$A$5:$A$58,0),MATCH(Z$7,'Points - Fielding'!$A$5:$Z$5,0)))*10)</f>
        <v>0</v>
      </c>
      <c r="AA11" s="233">
        <f t="shared" si="2"/>
        <v>182</v>
      </c>
      <c r="AB11" s="231">
        <f>SUM(E11:P11)-AA11</f>
        <v>204</v>
      </c>
      <c r="AC11" s="231">
        <f>SUM(E11:V11)-SUM(AA11:AB11)</f>
        <v>0</v>
      </c>
      <c r="AD11" s="231">
        <f>AE11-SUM(AA11:AC11)</f>
        <v>0</v>
      </c>
      <c r="AE11" s="120">
        <f>SUM(E11:Z11)</f>
        <v>386</v>
      </c>
      <c r="AF11" s="187">
        <f t="shared" si="1"/>
        <v>59.384615384615387</v>
      </c>
      <c r="AH11" s="125">
        <f t="shared" si="6"/>
        <v>10</v>
      </c>
    </row>
    <row r="12" spans="1:37" s="125" customFormat="1" ht="18.75" customHeight="1" x14ac:dyDescent="0.25">
      <c r="A12" s="125" t="s">
        <v>0</v>
      </c>
      <c r="B12" s="126" t="s">
        <v>78</v>
      </c>
      <c r="C12" s="125" t="s">
        <v>104</v>
      </c>
      <c r="D12" s="127">
        <v>5.5</v>
      </c>
      <c r="E12" s="139">
        <f>(INDEX('Points - Runs'!$A$5:$Z$58,MATCH($A12,'Points - Runs'!$A$5:$A$58,0),MATCH(E$7,'Points - Runs'!$A$5:$Z$5,0)))+((INDEX('Points - Runs 50s'!$A$5:$Z$58,MATCH($A12,'Points - Runs 50s'!$A$5:$A$58,0),MATCH(E$7,'Points - Runs 50s'!$A$5:$Z$5,0)))*25)+((INDEX('Points - Runs 100s'!$A$5:$Z$58,MATCH($A12,'Points - Runs 100s'!$A$5:$A$58,0),MATCH(E$7,'Points - Runs 100s'!$A$5:$Z$5,0)))*50)+((INDEX('Points - Wickets'!$A$5:$Z$58,MATCH($A12,'Points - Wickets'!$A$5:$A$58,0),MATCH(E$7,'Points - Wickets'!$A$5:$Z$5,0)))*10)+((INDEX('Points - 5 fers'!$A$5:$Z$58,MATCH($A12,'Points - 5 fers'!$A$5:$A$58,0),MATCH(E$7,'Points - 5 fers'!$A$5:$Z$5,0)))*50)+((INDEX('Points - Hattrick'!$A$5:$Z$58,MATCH($A12,'Points - Hattrick'!$A$5:$A$58,0),MATCH(E$7,'Points - Hattrick'!$A$5:$Z$5,0)))*100)+((INDEX('Points - Fielding'!$A$5:$Z$58,MATCH($A12,'Points - Fielding'!$A$5:$A$58,0),MATCH(E$7,'Points - Fielding'!$A$5:$Z$5,0)))*10)</f>
        <v>27</v>
      </c>
      <c r="F12" s="139">
        <f>(INDEX('Points - Runs'!$A$5:$Z$58,MATCH($A12,'Points - Runs'!$A$5:$A$58,0),MATCH(F$7,'Points - Runs'!$A$5:$Z$5,0)))+((INDEX('Points - Runs 50s'!$A$5:$Z$58,MATCH($A12,'Points - Runs 50s'!$A$5:$A$58,0),MATCH(F$7,'Points - Runs 50s'!$A$5:$Z$5,0)))*25)+((INDEX('Points - Runs 100s'!$A$5:$Z$58,MATCH($A12,'Points - Runs 100s'!$A$5:$A$58,0),MATCH(F$7,'Points - Runs 100s'!$A$5:$Z$5,0)))*50)+((INDEX('Points - Wickets'!$A$5:$Z$58,MATCH($A12,'Points - Wickets'!$A$5:$A$58,0),MATCH(F$7,'Points - Wickets'!$A$5:$Z$5,0)))*10)+((INDEX('Points - 5 fers'!$A$5:$Z$58,MATCH($A12,'Points - 5 fers'!$A$5:$A$58,0),MATCH(F$7,'Points - 5 fers'!$A$5:$Z$5,0)))*50)+((INDEX('Points - Hattrick'!$A$5:$Z$58,MATCH($A12,'Points - Hattrick'!$A$5:$A$58,0),MATCH(F$7,'Points - Hattrick'!$A$5:$Z$5,0)))*100)+((INDEX('Points - Fielding'!$A$5:$Z$58,MATCH($A12,'Points - Fielding'!$A$5:$A$58,0),MATCH(F$7,'Points - Fielding'!$A$5:$Z$5,0)))*10)</f>
        <v>0</v>
      </c>
      <c r="G12" s="139">
        <f>(INDEX('Points - Runs'!$A$5:$Z$58,MATCH($A12,'Points - Runs'!$A$5:$A$58,0),MATCH(G$7,'Points - Runs'!$A$5:$Z$5,0)))+((INDEX('Points - Runs 50s'!$A$5:$Z$58,MATCH($A12,'Points - Runs 50s'!$A$5:$A$58,0),MATCH(G$7,'Points - Runs 50s'!$A$5:$Z$5,0)))*25)+((INDEX('Points - Runs 100s'!$A$5:$Z$58,MATCH($A12,'Points - Runs 100s'!$A$5:$A$58,0),MATCH(G$7,'Points - Runs 100s'!$A$5:$Z$5,0)))*50)+((INDEX('Points - Wickets'!$A$5:$Z$58,MATCH($A12,'Points - Wickets'!$A$5:$A$58,0),MATCH(G$7,'Points - Wickets'!$A$5:$Z$5,0)))*10)+((INDEX('Points - 5 fers'!$A$5:$Z$58,MATCH($A12,'Points - 5 fers'!$A$5:$A$58,0),MATCH(G$7,'Points - 5 fers'!$A$5:$Z$5,0)))*50)+((INDEX('Points - Hattrick'!$A$5:$Z$58,MATCH($A12,'Points - Hattrick'!$A$5:$A$58,0),MATCH(G$7,'Points - Hattrick'!$A$5:$Z$5,0)))*100)+((INDEX('Points - Fielding'!$A$5:$Z$58,MATCH($A12,'Points - Fielding'!$A$5:$A$58,0),MATCH(G$7,'Points - Fielding'!$A$5:$Z$5,0)))*10)</f>
        <v>0</v>
      </c>
      <c r="H12" s="128">
        <f>(INDEX('Points - Runs'!$A$5:$Z$58,MATCH($A12,'Points - Runs'!$A$5:$A$58,0),MATCH(H$7,'Points - Runs'!$A$5:$Z$5,0)))+((INDEX('Points - Runs 50s'!$A$5:$Z$58,MATCH($A12,'Points - Runs 50s'!$A$5:$A$58,0),MATCH(H$7,'Points - Runs 50s'!$A$5:$Z$5,0)))*25)+((INDEX('Points - Runs 100s'!$A$5:$Z$58,MATCH($A12,'Points - Runs 100s'!$A$5:$A$58,0),MATCH(H$7,'Points - Runs 100s'!$A$5:$Z$5,0)))*50)+((INDEX('Points - Wickets'!$A$5:$Z$58,MATCH($A12,'Points - Wickets'!$A$5:$A$58,0),MATCH(H$7,'Points - Wickets'!$A$5:$Z$5,0)))*10)+((INDEX('Points - 5 fers'!$A$5:$Z$58,MATCH($A12,'Points - 5 fers'!$A$5:$A$58,0),MATCH(H$7,'Points - 5 fers'!$A$5:$Z$5,0)))*50)+((INDEX('Points - Hattrick'!$A$5:$Z$58,MATCH($A12,'Points - Hattrick'!$A$5:$A$58,0),MATCH(H$7,'Points - Hattrick'!$A$5:$Z$5,0)))*100)+((INDEX('Points - Fielding'!$A$5:$Z$58,MATCH($A12,'Points - Fielding'!$A$5:$A$58,0),MATCH(H$7,'Points - Fielding'!$A$5:$Z$5,0)))*10)</f>
        <v>0</v>
      </c>
      <c r="I12" s="128">
        <f>(INDEX('Points - Runs'!$A$5:$Z$58,MATCH($A12,'Points - Runs'!$A$5:$A$58,0),MATCH(I$7,'Points - Runs'!$A$5:$Z$5,0)))+((INDEX('Points - Runs 50s'!$A$5:$Z$58,MATCH($A12,'Points - Runs 50s'!$A$5:$A$58,0),MATCH(I$7,'Points - Runs 50s'!$A$5:$Z$5,0)))*25)+((INDEX('Points - Runs 100s'!$A$5:$Z$58,MATCH($A12,'Points - Runs 100s'!$A$5:$A$58,0),MATCH(I$7,'Points - Runs 100s'!$A$5:$Z$5,0)))*50)+((INDEX('Points - Wickets'!$A$5:$Z$58,MATCH($A12,'Points - Wickets'!$A$5:$A$58,0),MATCH(I$7,'Points - Wickets'!$A$5:$Z$5,0)))*10)+((INDEX('Points - 5 fers'!$A$5:$Z$58,MATCH($A12,'Points - 5 fers'!$A$5:$A$58,0),MATCH(I$7,'Points - 5 fers'!$A$5:$Z$5,0)))*50)+((INDEX('Points - Hattrick'!$A$5:$Z$58,MATCH($A12,'Points - Hattrick'!$A$5:$A$58,0),MATCH(I$7,'Points - Hattrick'!$A$5:$Z$5,0)))*100)+((INDEX('Points - Fielding'!$A$5:$Z$58,MATCH($A12,'Points - Fielding'!$A$5:$A$58,0),MATCH(I$7,'Points - Fielding'!$A$5:$Z$5,0)))*10)</f>
        <v>14</v>
      </c>
      <c r="J12" s="130">
        <f>(INDEX('Points - Runs'!$A$5:$Z$58,MATCH($A12,'Points - Runs'!$A$5:$A$58,0),MATCH(J$7,'Points - Runs'!$A$5:$Z$5,0)))+((INDEX('Points - Runs 50s'!$A$5:$Z$58,MATCH($A12,'Points - Runs 50s'!$A$5:$A$58,0),MATCH(J$7,'Points - Runs 50s'!$A$5:$Z$5,0)))*25)+((INDEX('Points - Runs 100s'!$A$5:$Z$58,MATCH($A12,'Points - Runs 100s'!$A$5:$A$58,0),MATCH(J$7,'Points - Runs 100s'!$A$5:$Z$5,0)))*50)+((INDEX('Points - Wickets'!$A$5:$Z$58,MATCH($A12,'Points - Wickets'!$A$5:$A$58,0),MATCH(J$7,'Points - Wickets'!$A$5:$Z$5,0)))*10)+((INDEX('Points - 5 fers'!$A$5:$Z$58,MATCH($A12,'Points - 5 fers'!$A$5:$A$58,0),MATCH(J$7,'Points - 5 fers'!$A$5:$Z$5,0)))*50)+((INDEX('Points - Hattrick'!$A$5:$Z$58,MATCH($A12,'Points - Hattrick'!$A$5:$A$58,0),MATCH(J$7,'Points - Hattrick'!$A$5:$Z$5,0)))*100)+((INDEX('Points - Fielding'!$A$5:$Z$58,MATCH($A12,'Points - Fielding'!$A$5:$A$58,0),MATCH(J$7,'Points - Fielding'!$A$5:$Z$5,0)))*10)</f>
        <v>25</v>
      </c>
      <c r="K12" s="129">
        <f>(INDEX('Points - Runs'!$A$5:$Z$58,MATCH($A12,'Points - Runs'!$A$5:$A$58,0),MATCH(K$7,'Points - Runs'!$A$5:$Z$5,0)))+((INDEX('Points - Runs 50s'!$A$5:$Z$58,MATCH($A12,'Points - Runs 50s'!$A$5:$A$58,0),MATCH(K$7,'Points - Runs 50s'!$A$5:$Z$5,0)))*25)+((INDEX('Points - Runs 100s'!$A$5:$Z$58,MATCH($A12,'Points - Runs 100s'!$A$5:$A$58,0),MATCH(K$7,'Points - Runs 100s'!$A$5:$Z$5,0)))*50)+((INDEX('Points - Wickets'!$A$5:$Z$58,MATCH($A12,'Points - Wickets'!$A$5:$A$58,0),MATCH(K$7,'Points - Wickets'!$A$5:$Z$5,0)))*10)+((INDEX('Points - 5 fers'!$A$5:$Z$58,MATCH($A12,'Points - 5 fers'!$A$5:$A$58,0),MATCH(K$7,'Points - 5 fers'!$A$5:$Z$5,0)))*50)+((INDEX('Points - Hattrick'!$A$5:$Z$58,MATCH($A12,'Points - Hattrick'!$A$5:$A$58,0),MATCH(K$7,'Points - Hattrick'!$A$5:$Z$5,0)))*100)+((INDEX('Points - Fielding'!$A$5:$Z$58,MATCH($A12,'Points - Fielding'!$A$5:$A$58,0),MATCH(K$7,'Points - Fielding'!$A$5:$Z$5,0)))*10)</f>
        <v>84</v>
      </c>
      <c r="L12" s="130">
        <f>(INDEX('Points - Runs'!$A$5:$Z$58,MATCH($A12,'Points - Runs'!$A$5:$A$58,0),MATCH(L$7,'Points - Runs'!$A$5:$Z$5,0)))+((INDEX('Points - Runs 50s'!$A$5:$Z$58,MATCH($A12,'Points - Runs 50s'!$A$5:$A$58,0),MATCH(L$7,'Points - Runs 50s'!$A$5:$Z$5,0)))*25)+((INDEX('Points - Runs 100s'!$A$5:$Z$58,MATCH($A12,'Points - Runs 100s'!$A$5:$A$58,0),MATCH(L$7,'Points - Runs 100s'!$A$5:$Z$5,0)))*50)+((INDEX('Points - Wickets'!$A$5:$Z$58,MATCH($A12,'Points - Wickets'!$A$5:$A$58,0),MATCH(L$7,'Points - Wickets'!$A$5:$Z$5,0)))*10)+((INDEX('Points - 5 fers'!$A$5:$Z$58,MATCH($A12,'Points - 5 fers'!$A$5:$A$58,0),MATCH(L$7,'Points - 5 fers'!$A$5:$Z$5,0)))*50)+((INDEX('Points - Hattrick'!$A$5:$Z$58,MATCH($A12,'Points - Hattrick'!$A$5:$A$58,0),MATCH(L$7,'Points - Hattrick'!$A$5:$Z$5,0)))*100)+((INDEX('Points - Fielding'!$A$5:$Z$58,MATCH($A12,'Points - Fielding'!$A$5:$A$58,0),MATCH(L$7,'Points - Fielding'!$A$5:$Z$5,0)))*10)</f>
        <v>0</v>
      </c>
      <c r="M12" s="130">
        <f>(INDEX('Points - Runs'!$A$5:$Z$58,MATCH($A12,'Points - Runs'!$A$5:$A$58,0),MATCH(M$7,'Points - Runs'!$A$5:$Z$5,0)))+((INDEX('Points - Runs 50s'!$A$5:$Z$58,MATCH($A12,'Points - Runs 50s'!$A$5:$A$58,0),MATCH(M$7,'Points - Runs 50s'!$A$5:$Z$5,0)))*25)+((INDEX('Points - Runs 100s'!$A$5:$Z$58,MATCH($A12,'Points - Runs 100s'!$A$5:$A$58,0),MATCH(M$7,'Points - Runs 100s'!$A$5:$Z$5,0)))*50)+((INDEX('Points - Wickets'!$A$5:$Z$58,MATCH($A12,'Points - Wickets'!$A$5:$A$58,0),MATCH(M$7,'Points - Wickets'!$A$5:$Z$5,0)))*10)+((INDEX('Points - 5 fers'!$A$5:$Z$58,MATCH($A12,'Points - 5 fers'!$A$5:$A$58,0),MATCH(M$7,'Points - 5 fers'!$A$5:$Z$5,0)))*50)+((INDEX('Points - Hattrick'!$A$5:$Z$58,MATCH($A12,'Points - Hattrick'!$A$5:$A$58,0),MATCH(M$7,'Points - Hattrick'!$A$5:$Z$5,0)))*100)+((INDEX('Points - Fielding'!$A$5:$Z$58,MATCH($A12,'Points - Fielding'!$A$5:$A$58,0),MATCH(M$7,'Points - Fielding'!$A$5:$Z$5,0)))*10)</f>
        <v>29</v>
      </c>
      <c r="N12" s="130">
        <f>(INDEX('Points - Runs'!$A$5:$Z$58,MATCH($A12,'Points - Runs'!$A$5:$A$58,0),MATCH(N$7,'Points - Runs'!$A$5:$Z$5,0)))+((INDEX('Points - Runs 50s'!$A$5:$Z$58,MATCH($A12,'Points - Runs 50s'!$A$5:$A$58,0),MATCH(N$7,'Points - Runs 50s'!$A$5:$Z$5,0)))*25)+((INDEX('Points - Runs 100s'!$A$5:$Z$58,MATCH($A12,'Points - Runs 100s'!$A$5:$A$58,0),MATCH(N$7,'Points - Runs 100s'!$A$5:$Z$5,0)))*50)+((INDEX('Points - Wickets'!$A$5:$Z$58,MATCH($A12,'Points - Wickets'!$A$5:$A$58,0),MATCH(N$7,'Points - Wickets'!$A$5:$Z$5,0)))*10)+((INDEX('Points - 5 fers'!$A$5:$Z$58,MATCH($A12,'Points - 5 fers'!$A$5:$A$58,0),MATCH(N$7,'Points - 5 fers'!$A$5:$Z$5,0)))*50)+((INDEX('Points - Hattrick'!$A$5:$Z$58,MATCH($A12,'Points - Hattrick'!$A$5:$A$58,0),MATCH(N$7,'Points - Hattrick'!$A$5:$Z$5,0)))*100)+((INDEX('Points - Fielding'!$A$5:$Z$58,MATCH($A12,'Points - Fielding'!$A$5:$A$58,0),MATCH(N$7,'Points - Fielding'!$A$5:$Z$5,0)))*10)</f>
        <v>98</v>
      </c>
      <c r="O12" s="130">
        <f>(INDEX('Points - Runs'!$A$5:$Z$58,MATCH($A12,'Points - Runs'!$A$5:$A$58,0),MATCH(O$7,'Points - Runs'!$A$5:$Z$5,0)))+((INDEX('Points - Runs 50s'!$A$5:$Z$58,MATCH($A12,'Points - Runs 50s'!$A$5:$A$58,0),MATCH(O$7,'Points - Runs 50s'!$A$5:$Z$5,0)))*25)+((INDEX('Points - Runs 100s'!$A$5:$Z$58,MATCH($A12,'Points - Runs 100s'!$A$5:$A$58,0),MATCH(O$7,'Points - Runs 100s'!$A$5:$Z$5,0)))*50)+((INDEX('Points - Wickets'!$A$5:$Z$58,MATCH($A12,'Points - Wickets'!$A$5:$A$58,0),MATCH(O$7,'Points - Wickets'!$A$5:$Z$5,0)))*10)+((INDEX('Points - 5 fers'!$A$5:$Z$58,MATCH($A12,'Points - 5 fers'!$A$5:$A$58,0),MATCH(O$7,'Points - 5 fers'!$A$5:$Z$5,0)))*50)+((INDEX('Points - Hattrick'!$A$5:$Z$58,MATCH($A12,'Points - Hattrick'!$A$5:$A$58,0),MATCH(O$7,'Points - Hattrick'!$A$5:$Z$5,0)))*100)+((INDEX('Points - Fielding'!$A$5:$Z$58,MATCH($A12,'Points - Fielding'!$A$5:$A$58,0),MATCH(O$7,'Points - Fielding'!$A$5:$Z$5,0)))*10)</f>
        <v>0</v>
      </c>
      <c r="P12" s="131">
        <f>(INDEX('Points - Runs'!$A$5:$Z$58,MATCH($A12,'Points - Runs'!$A$5:$A$58,0),MATCH(P$7,'Points - Runs'!$A$5:$Z$5,0)))+((INDEX('Points - Runs 50s'!$A$5:$Z$58,MATCH($A12,'Points - Runs 50s'!$A$5:$A$58,0),MATCH(P$7,'Points - Runs 50s'!$A$5:$Z$5,0)))*25)+((INDEX('Points - Runs 100s'!$A$5:$Z$58,MATCH($A12,'Points - Runs 100s'!$A$5:$A$58,0),MATCH(P$7,'Points - Runs 100s'!$A$5:$Z$5,0)))*50)+((INDEX('Points - Wickets'!$A$5:$Z$58,MATCH($A12,'Points - Wickets'!$A$5:$A$58,0),MATCH(P$7,'Points - Wickets'!$A$5:$Z$5,0)))*10)+((INDEX('Points - 5 fers'!$A$5:$Z$58,MATCH($A12,'Points - 5 fers'!$A$5:$A$58,0),MATCH(P$7,'Points - 5 fers'!$A$5:$Z$5,0)))*50)+((INDEX('Points - Hattrick'!$A$5:$Z$58,MATCH($A12,'Points - Hattrick'!$A$5:$A$58,0),MATCH(P$7,'Points - Hattrick'!$A$5:$Z$5,0)))*100)+((INDEX('Points - Fielding'!$A$5:$Z$58,MATCH($A12,'Points - Fielding'!$A$5:$A$58,0),MATCH(P$7,'Points - Fielding'!$A$5:$Z$5,0)))*10)</f>
        <v>26</v>
      </c>
      <c r="Q12" s="128">
        <f>(INDEX('Points - Runs'!$A$5:$Z$58,MATCH($A12,'Points - Runs'!$A$5:$A$58,0),MATCH(Q$7,'Points - Runs'!$A$5:$Z$5,0)))+((INDEX('Points - Runs 50s'!$A$5:$Z$58,MATCH($A12,'Points - Runs 50s'!$A$5:$A$58,0),MATCH(Q$7,'Points - Runs 50s'!$A$5:$Z$5,0)))*25)+((INDEX('Points - Runs 100s'!$A$5:$Z$58,MATCH($A12,'Points - Runs 100s'!$A$5:$A$58,0),MATCH(Q$7,'Points - Runs 100s'!$A$5:$Z$5,0)))*50)+((INDEX('Points - Wickets'!$A$5:$Z$58,MATCH($A12,'Points - Wickets'!$A$5:$A$58,0),MATCH(Q$7,'Points - Wickets'!$A$5:$Z$5,0)))*10)+((INDEX('Points - 5 fers'!$A$5:$Z$58,MATCH($A12,'Points - 5 fers'!$A$5:$A$58,0),MATCH(Q$7,'Points - 5 fers'!$A$5:$Z$5,0)))*50)+((INDEX('Points - Hattrick'!$A$5:$Z$58,MATCH($A12,'Points - Hattrick'!$A$5:$A$58,0),MATCH(Q$7,'Points - Hattrick'!$A$5:$Z$5,0)))*100)+((INDEX('Points - Fielding'!$A$5:$Z$58,MATCH($A12,'Points - Fielding'!$A$5:$A$58,0),MATCH(Q$7,'Points - Fielding'!$A$5:$Z$5,0)))*10)</f>
        <v>0</v>
      </c>
      <c r="R12" s="128">
        <f>(INDEX('Points - Runs'!$A$5:$Z$58,MATCH($A12,'Points - Runs'!$A$5:$A$58,0),MATCH(R$7,'Points - Runs'!$A$5:$Z$5,0)))+((INDEX('Points - Runs 50s'!$A$5:$Z$58,MATCH($A12,'Points - Runs 50s'!$A$5:$A$58,0),MATCH(R$7,'Points - Runs 50s'!$A$5:$Z$5,0)))*25)+((INDEX('Points - Runs 100s'!$A$5:$Z$58,MATCH($A12,'Points - Runs 100s'!$A$5:$A$58,0),MATCH(R$7,'Points - Runs 100s'!$A$5:$Z$5,0)))*50)+((INDEX('Points - Wickets'!$A$5:$Z$58,MATCH($A12,'Points - Wickets'!$A$5:$A$58,0),MATCH(R$7,'Points - Wickets'!$A$5:$Z$5,0)))*10)+((INDEX('Points - 5 fers'!$A$5:$Z$58,MATCH($A12,'Points - 5 fers'!$A$5:$A$58,0),MATCH(R$7,'Points - 5 fers'!$A$5:$Z$5,0)))*50)+((INDEX('Points - Hattrick'!$A$5:$Z$58,MATCH($A12,'Points - Hattrick'!$A$5:$A$58,0),MATCH(R$7,'Points - Hattrick'!$A$5:$Z$5,0)))*100)+((INDEX('Points - Fielding'!$A$5:$Z$58,MATCH($A12,'Points - Fielding'!$A$5:$A$58,0),MATCH(R$7,'Points - Fielding'!$A$5:$Z$5,0)))*10)</f>
        <v>0</v>
      </c>
      <c r="S12" s="128">
        <f>(INDEX('Points - Runs'!$A$5:$Z$58,MATCH($A12,'Points - Runs'!$A$5:$A$58,0),MATCH(S$7,'Points - Runs'!$A$5:$Z$5,0)))+((INDEX('Points - Runs 50s'!$A$5:$Z$58,MATCH($A12,'Points - Runs 50s'!$A$5:$A$58,0),MATCH(S$7,'Points - Runs 50s'!$A$5:$Z$5,0)))*25)+((INDEX('Points - Runs 100s'!$A$5:$Z$58,MATCH($A12,'Points - Runs 100s'!$A$5:$A$58,0),MATCH(S$7,'Points - Runs 100s'!$A$5:$Z$5,0)))*50)+((INDEX('Points - Wickets'!$A$5:$Z$58,MATCH($A12,'Points - Wickets'!$A$5:$A$58,0),MATCH(S$7,'Points - Wickets'!$A$5:$Z$5,0)))*10)+((INDEX('Points - 5 fers'!$A$5:$Z$58,MATCH($A12,'Points - 5 fers'!$A$5:$A$58,0),MATCH(S$7,'Points - 5 fers'!$A$5:$Z$5,0)))*50)+((INDEX('Points - Hattrick'!$A$5:$Z$58,MATCH($A12,'Points - Hattrick'!$A$5:$A$58,0),MATCH(S$7,'Points - Hattrick'!$A$5:$Z$5,0)))*100)+((INDEX('Points - Fielding'!$A$5:$Z$58,MATCH($A12,'Points - Fielding'!$A$5:$A$58,0),MATCH(S$7,'Points - Fielding'!$A$5:$Z$5,0)))*10)</f>
        <v>0</v>
      </c>
      <c r="T12" s="128">
        <f>(INDEX('Points - Runs'!$A$5:$Z$58,MATCH($A12,'Points - Runs'!$A$5:$A$58,0),MATCH(T$7,'Points - Runs'!$A$5:$Z$5,0)))+((INDEX('Points - Runs 50s'!$A$5:$Z$58,MATCH($A12,'Points - Runs 50s'!$A$5:$A$58,0),MATCH(T$7,'Points - Runs 50s'!$A$5:$Z$5,0)))*25)+((INDEX('Points - Runs 100s'!$A$5:$Z$58,MATCH($A12,'Points - Runs 100s'!$A$5:$A$58,0),MATCH(T$7,'Points - Runs 100s'!$A$5:$Z$5,0)))*50)+((INDEX('Points - Wickets'!$A$5:$Z$58,MATCH($A12,'Points - Wickets'!$A$5:$A$58,0),MATCH(T$7,'Points - Wickets'!$A$5:$Z$5,0)))*10)+((INDEX('Points - 5 fers'!$A$5:$Z$58,MATCH($A12,'Points - 5 fers'!$A$5:$A$58,0),MATCH(T$7,'Points - 5 fers'!$A$5:$Z$5,0)))*50)+((INDEX('Points - Hattrick'!$A$5:$Z$58,MATCH($A12,'Points - Hattrick'!$A$5:$A$58,0),MATCH(T$7,'Points - Hattrick'!$A$5:$Z$5,0)))*100)+((INDEX('Points - Fielding'!$A$5:$Z$58,MATCH($A12,'Points - Fielding'!$A$5:$A$58,0),MATCH(T$7,'Points - Fielding'!$A$5:$Z$5,0)))*10)</f>
        <v>0</v>
      </c>
      <c r="U12" s="128">
        <f>(INDEX('Points - Runs'!$A$5:$Z$58,MATCH($A12,'Points - Runs'!$A$5:$A$58,0),MATCH(U$7,'Points - Runs'!$A$5:$Z$5,0)))+((INDEX('Points - Runs 50s'!$A$5:$Z$58,MATCH($A12,'Points - Runs 50s'!$A$5:$A$58,0),MATCH(U$7,'Points - Runs 50s'!$A$5:$Z$5,0)))*25)+((INDEX('Points - Runs 100s'!$A$5:$Z$58,MATCH($A12,'Points - Runs 100s'!$A$5:$A$58,0),MATCH(U$7,'Points - Runs 100s'!$A$5:$Z$5,0)))*50)+((INDEX('Points - Wickets'!$A$5:$Z$58,MATCH($A12,'Points - Wickets'!$A$5:$A$58,0),MATCH(U$7,'Points - Wickets'!$A$5:$Z$5,0)))*10)+((INDEX('Points - 5 fers'!$A$5:$Z$58,MATCH($A12,'Points - 5 fers'!$A$5:$A$58,0),MATCH(U$7,'Points - 5 fers'!$A$5:$Z$5,0)))*50)+((INDEX('Points - Hattrick'!$A$5:$Z$58,MATCH($A12,'Points - Hattrick'!$A$5:$A$58,0),MATCH(U$7,'Points - Hattrick'!$A$5:$Z$5,0)))*100)+((INDEX('Points - Fielding'!$A$5:$Z$58,MATCH($A12,'Points - Fielding'!$A$5:$A$58,0),MATCH(U$7,'Points - Fielding'!$A$5:$Z$5,0)))*10)</f>
        <v>0</v>
      </c>
      <c r="V12" s="128">
        <f>(INDEX('Points - Runs'!$A$5:$Z$58,MATCH($A12,'Points - Runs'!$A$5:$A$58,0),MATCH(V$7,'Points - Runs'!$A$5:$Z$5,0)))+((INDEX('Points - Runs 50s'!$A$5:$Z$58,MATCH($A12,'Points - Runs 50s'!$A$5:$A$58,0),MATCH(V$7,'Points - Runs 50s'!$A$5:$Z$5,0)))*25)+((INDEX('Points - Runs 100s'!$A$5:$Z$58,MATCH($A12,'Points - Runs 100s'!$A$5:$A$58,0),MATCH(V$7,'Points - Runs 100s'!$A$5:$Z$5,0)))*50)+((INDEX('Points - Wickets'!$A$5:$Z$58,MATCH($A12,'Points - Wickets'!$A$5:$A$58,0),MATCH(V$7,'Points - Wickets'!$A$5:$Z$5,0)))*10)+((INDEX('Points - 5 fers'!$A$5:$Z$58,MATCH($A12,'Points - 5 fers'!$A$5:$A$58,0),MATCH(V$7,'Points - 5 fers'!$A$5:$Z$5,0)))*50)+((INDEX('Points - Hattrick'!$A$5:$Z$58,MATCH($A12,'Points - Hattrick'!$A$5:$A$58,0),MATCH(V$7,'Points - Hattrick'!$A$5:$Z$5,0)))*100)+((INDEX('Points - Fielding'!$A$5:$Z$58,MATCH($A12,'Points - Fielding'!$A$5:$A$58,0),MATCH(V$7,'Points - Fielding'!$A$5:$Z$5,0)))*10)</f>
        <v>0</v>
      </c>
      <c r="W12" s="129">
        <f>(INDEX('Points - Runs'!$A$5:$Z$58,MATCH($A12,'Points - Runs'!$A$5:$A$58,0),MATCH(W$7,'Points - Runs'!$A$5:$Z$5,0)))+((INDEX('Points - Runs 50s'!$A$5:$Z$58,MATCH($A12,'Points - Runs 50s'!$A$5:$A$58,0),MATCH(W$7,'Points - Runs 50s'!$A$5:$Z$5,0)))*25)+((INDEX('Points - Runs 100s'!$A$5:$Z$58,MATCH($A12,'Points - Runs 100s'!$A$5:$A$58,0),MATCH(W$7,'Points - Runs 100s'!$A$5:$Z$5,0)))*50)+((INDEX('Points - Wickets'!$A$5:$Z$58,MATCH($A12,'Points - Wickets'!$A$5:$A$58,0),MATCH(W$7,'Points - Wickets'!$A$5:$Z$5,0)))*10)+((INDEX('Points - 5 fers'!$A$5:$Z$58,MATCH($A12,'Points - 5 fers'!$A$5:$A$58,0),MATCH(W$7,'Points - 5 fers'!$A$5:$Z$5,0)))*50)+((INDEX('Points - Hattrick'!$A$5:$Z$58,MATCH($A12,'Points - Hattrick'!$A$5:$A$58,0),MATCH(W$7,'Points - Hattrick'!$A$5:$Z$5,0)))*100)+((INDEX('Points - Fielding'!$A$5:$Z$58,MATCH($A12,'Points - Fielding'!$A$5:$A$58,0),MATCH(W$7,'Points - Fielding'!$A$5:$Z$5,0)))*10)</f>
        <v>0</v>
      </c>
      <c r="X12" s="130">
        <f>(INDEX('Points - Runs'!$A$5:$Z$58,MATCH($A12,'Points - Runs'!$A$5:$A$58,0),MATCH(X$7,'Points - Runs'!$A$5:$Z$5,0)))+((INDEX('Points - Runs 50s'!$A$5:$Z$58,MATCH($A12,'Points - Runs 50s'!$A$5:$A$58,0),MATCH(X$7,'Points - Runs 50s'!$A$5:$Z$5,0)))*25)+((INDEX('Points - Runs 100s'!$A$5:$Z$58,MATCH($A12,'Points - Runs 100s'!$A$5:$A$58,0),MATCH(X$7,'Points - Runs 100s'!$A$5:$Z$5,0)))*50)+((INDEX('Points - Wickets'!$A$5:$Z$58,MATCH($A12,'Points - Wickets'!$A$5:$A$58,0),MATCH(X$7,'Points - Wickets'!$A$5:$Z$5,0)))*10)+((INDEX('Points - 5 fers'!$A$5:$Z$58,MATCH($A12,'Points - 5 fers'!$A$5:$A$58,0),MATCH(X$7,'Points - 5 fers'!$A$5:$Z$5,0)))*50)+((INDEX('Points - Hattrick'!$A$5:$Z$58,MATCH($A12,'Points - Hattrick'!$A$5:$A$58,0),MATCH(X$7,'Points - Hattrick'!$A$5:$Z$5,0)))*100)+((INDEX('Points - Fielding'!$A$5:$Z$58,MATCH($A12,'Points - Fielding'!$A$5:$A$58,0),MATCH(X$7,'Points - Fielding'!$A$5:$Z$5,0)))*10)</f>
        <v>0</v>
      </c>
      <c r="Y12" s="130">
        <f>(INDEX('Points - Runs'!$A$5:$Z$58,MATCH($A12,'Points - Runs'!$A$5:$A$58,0),MATCH(Y$7,'Points - Runs'!$A$5:$Z$5,0)))+((INDEX('Points - Runs 50s'!$A$5:$Z$58,MATCH($A12,'Points - Runs 50s'!$A$5:$A$58,0),MATCH(Y$7,'Points - Runs 50s'!$A$5:$Z$5,0)))*25)+((INDEX('Points - Runs 100s'!$A$5:$Z$58,MATCH($A12,'Points - Runs 100s'!$A$5:$A$58,0),MATCH(Y$7,'Points - Runs 100s'!$A$5:$Z$5,0)))*50)+((INDEX('Points - Wickets'!$A$5:$Z$58,MATCH($A12,'Points - Wickets'!$A$5:$A$58,0),MATCH(Y$7,'Points - Wickets'!$A$5:$Z$5,0)))*10)+((INDEX('Points - 5 fers'!$A$5:$Z$58,MATCH($A12,'Points - 5 fers'!$A$5:$A$58,0),MATCH(Y$7,'Points - 5 fers'!$A$5:$Z$5,0)))*50)+((INDEX('Points - Hattrick'!$A$5:$Z$58,MATCH($A12,'Points - Hattrick'!$A$5:$A$58,0),MATCH(Y$7,'Points - Hattrick'!$A$5:$Z$5,0)))*100)+((INDEX('Points - Fielding'!$A$5:$Z$58,MATCH($A12,'Points - Fielding'!$A$5:$A$58,0),MATCH(Y$7,'Points - Fielding'!$A$5:$Z$5,0)))*10)</f>
        <v>0</v>
      </c>
      <c r="Z12" s="130">
        <f>(INDEX('Points - Runs'!$A$5:$Z$58,MATCH($A12,'Points - Runs'!$A$5:$A$58,0),MATCH(Z$7,'Points - Runs'!$A$5:$Z$5,0)))+((INDEX('Points - Runs 50s'!$A$5:$Z$58,MATCH($A12,'Points - Runs 50s'!$A$5:$A$58,0),MATCH(Z$7,'Points - Runs 50s'!$A$5:$Z$5,0)))*25)+((INDEX('Points - Runs 100s'!$A$5:$Z$58,MATCH($A12,'Points - Runs 100s'!$A$5:$A$58,0),MATCH(Z$7,'Points - Runs 100s'!$A$5:$Z$5,0)))*50)+((INDEX('Points - Wickets'!$A$5:$Z$58,MATCH($A12,'Points - Wickets'!$A$5:$A$58,0),MATCH(Z$7,'Points - Wickets'!$A$5:$Z$5,0)))*10)+((INDEX('Points - 5 fers'!$A$5:$Z$58,MATCH($A12,'Points - 5 fers'!$A$5:$A$58,0),MATCH(Z$7,'Points - 5 fers'!$A$5:$Z$5,0)))*50)+((INDEX('Points - Hattrick'!$A$5:$Z$58,MATCH($A12,'Points - Hattrick'!$A$5:$A$58,0),MATCH(Z$7,'Points - Hattrick'!$A$5:$Z$5,0)))*100)+((INDEX('Points - Fielding'!$A$5:$Z$58,MATCH($A12,'Points - Fielding'!$A$5:$A$58,0),MATCH(Z$7,'Points - Fielding'!$A$5:$Z$5,0)))*10)</f>
        <v>0</v>
      </c>
      <c r="AA12" s="233">
        <f t="shared" si="2"/>
        <v>66</v>
      </c>
      <c r="AB12" s="231">
        <f t="shared" si="3"/>
        <v>237</v>
      </c>
      <c r="AC12" s="231">
        <f t="shared" si="4"/>
        <v>0</v>
      </c>
      <c r="AD12" s="231">
        <f t="shared" si="5"/>
        <v>0</v>
      </c>
      <c r="AE12" s="120">
        <f t="shared" si="0"/>
        <v>303</v>
      </c>
      <c r="AF12" s="187">
        <f t="shared" si="1"/>
        <v>55.090909090909093</v>
      </c>
      <c r="AH12" s="125">
        <f t="shared" si="6"/>
        <v>20</v>
      </c>
    </row>
    <row r="13" spans="1:37" s="125" customFormat="1" ht="18.75" customHeight="1" x14ac:dyDescent="0.25">
      <c r="A13" s="125" t="s">
        <v>8</v>
      </c>
      <c r="B13" s="126" t="s">
        <v>80</v>
      </c>
      <c r="C13" s="125" t="s">
        <v>104</v>
      </c>
      <c r="D13" s="127">
        <v>5.5</v>
      </c>
      <c r="E13" s="139">
        <f>(INDEX('Points - Runs'!$A$5:$Z$58,MATCH($A13,'Points - Runs'!$A$5:$A$58,0),MATCH(E$7,'Points - Runs'!$A$5:$Z$5,0)))+((INDEX('Points - Runs 50s'!$A$5:$Z$58,MATCH($A13,'Points - Runs 50s'!$A$5:$A$58,0),MATCH(E$7,'Points - Runs 50s'!$A$5:$Z$5,0)))*25)+((INDEX('Points - Runs 100s'!$A$5:$Z$58,MATCH($A13,'Points - Runs 100s'!$A$5:$A$58,0),MATCH(E$7,'Points - Runs 100s'!$A$5:$Z$5,0)))*50)+((INDEX('Points - Wickets'!$A$5:$Z$58,MATCH($A13,'Points - Wickets'!$A$5:$A$58,0),MATCH(E$7,'Points - Wickets'!$A$5:$Z$5,0)))*10)+((INDEX('Points - 5 fers'!$A$5:$Z$58,MATCH($A13,'Points - 5 fers'!$A$5:$A$58,0),MATCH(E$7,'Points - 5 fers'!$A$5:$Z$5,0)))*50)+((INDEX('Points - Hattrick'!$A$5:$Z$58,MATCH($A13,'Points - Hattrick'!$A$5:$A$58,0),MATCH(E$7,'Points - Hattrick'!$A$5:$Z$5,0)))*100)+((INDEX('Points - Fielding'!$A$5:$Z$58,MATCH($A13,'Points - Fielding'!$A$5:$A$58,0),MATCH(E$7,'Points - Fielding'!$A$5:$Z$5,0)))*10)</f>
        <v>16</v>
      </c>
      <c r="F13" s="139">
        <f>(INDEX('Points - Runs'!$A$5:$Z$58,MATCH($A13,'Points - Runs'!$A$5:$A$58,0),MATCH(F$7,'Points - Runs'!$A$5:$Z$5,0)))+((INDEX('Points - Runs 50s'!$A$5:$Z$58,MATCH($A13,'Points - Runs 50s'!$A$5:$A$58,0),MATCH(F$7,'Points - Runs 50s'!$A$5:$Z$5,0)))*25)+((INDEX('Points - Runs 100s'!$A$5:$Z$58,MATCH($A13,'Points - Runs 100s'!$A$5:$A$58,0),MATCH(F$7,'Points - Runs 100s'!$A$5:$Z$5,0)))*50)+((INDEX('Points - Wickets'!$A$5:$Z$58,MATCH($A13,'Points - Wickets'!$A$5:$A$58,0),MATCH(F$7,'Points - Wickets'!$A$5:$Z$5,0)))*10)+((INDEX('Points - 5 fers'!$A$5:$Z$58,MATCH($A13,'Points - 5 fers'!$A$5:$A$58,0),MATCH(F$7,'Points - 5 fers'!$A$5:$Z$5,0)))*50)+((INDEX('Points - Hattrick'!$A$5:$Z$58,MATCH($A13,'Points - Hattrick'!$A$5:$A$58,0),MATCH(F$7,'Points - Hattrick'!$A$5:$Z$5,0)))*100)+((INDEX('Points - Fielding'!$A$5:$Z$58,MATCH($A13,'Points - Fielding'!$A$5:$A$58,0),MATCH(F$7,'Points - Fielding'!$A$5:$Z$5,0)))*10)</f>
        <v>47</v>
      </c>
      <c r="G13" s="139">
        <f>(INDEX('Points - Runs'!$A$5:$Z$58,MATCH($A13,'Points - Runs'!$A$5:$A$58,0),MATCH(G$7,'Points - Runs'!$A$5:$Z$5,0)))+((INDEX('Points - Runs 50s'!$A$5:$Z$58,MATCH($A13,'Points - Runs 50s'!$A$5:$A$58,0),MATCH(G$7,'Points - Runs 50s'!$A$5:$Z$5,0)))*25)+((INDEX('Points - Runs 100s'!$A$5:$Z$58,MATCH($A13,'Points - Runs 100s'!$A$5:$A$58,0),MATCH(G$7,'Points - Runs 100s'!$A$5:$Z$5,0)))*50)+((INDEX('Points - Wickets'!$A$5:$Z$58,MATCH($A13,'Points - Wickets'!$A$5:$A$58,0),MATCH(G$7,'Points - Wickets'!$A$5:$Z$5,0)))*10)+((INDEX('Points - 5 fers'!$A$5:$Z$58,MATCH($A13,'Points - 5 fers'!$A$5:$A$58,0),MATCH(G$7,'Points - 5 fers'!$A$5:$Z$5,0)))*50)+((INDEX('Points - Hattrick'!$A$5:$Z$58,MATCH($A13,'Points - Hattrick'!$A$5:$A$58,0),MATCH(G$7,'Points - Hattrick'!$A$5:$Z$5,0)))*100)+((INDEX('Points - Fielding'!$A$5:$Z$58,MATCH($A13,'Points - Fielding'!$A$5:$A$58,0),MATCH(G$7,'Points - Fielding'!$A$5:$Z$5,0)))*10)</f>
        <v>83</v>
      </c>
      <c r="H13" s="128">
        <f>(INDEX('Points - Runs'!$A$5:$Z$58,MATCH($A13,'Points - Runs'!$A$5:$A$58,0),MATCH(H$7,'Points - Runs'!$A$5:$Z$5,0)))+((INDEX('Points - Runs 50s'!$A$5:$Z$58,MATCH($A13,'Points - Runs 50s'!$A$5:$A$58,0),MATCH(H$7,'Points - Runs 50s'!$A$5:$Z$5,0)))*25)+((INDEX('Points - Runs 100s'!$A$5:$Z$58,MATCH($A13,'Points - Runs 100s'!$A$5:$A$58,0),MATCH(H$7,'Points - Runs 100s'!$A$5:$Z$5,0)))*50)+((INDEX('Points - Wickets'!$A$5:$Z$58,MATCH($A13,'Points - Wickets'!$A$5:$A$58,0),MATCH(H$7,'Points - Wickets'!$A$5:$Z$5,0)))*10)+((INDEX('Points - 5 fers'!$A$5:$Z$58,MATCH($A13,'Points - 5 fers'!$A$5:$A$58,0),MATCH(H$7,'Points - 5 fers'!$A$5:$Z$5,0)))*50)+((INDEX('Points - Hattrick'!$A$5:$Z$58,MATCH($A13,'Points - Hattrick'!$A$5:$A$58,0),MATCH(H$7,'Points - Hattrick'!$A$5:$Z$5,0)))*100)+((INDEX('Points - Fielding'!$A$5:$Z$58,MATCH($A13,'Points - Fielding'!$A$5:$A$58,0),MATCH(H$7,'Points - Fielding'!$A$5:$Z$5,0)))*10)</f>
        <v>59</v>
      </c>
      <c r="I13" s="128">
        <f>(INDEX('Points - Runs'!$A$5:$Z$58,MATCH($A13,'Points - Runs'!$A$5:$A$58,0),MATCH(I$7,'Points - Runs'!$A$5:$Z$5,0)))+((INDEX('Points - Runs 50s'!$A$5:$Z$58,MATCH($A13,'Points - Runs 50s'!$A$5:$A$58,0),MATCH(I$7,'Points - Runs 50s'!$A$5:$Z$5,0)))*25)+((INDEX('Points - Runs 100s'!$A$5:$Z$58,MATCH($A13,'Points - Runs 100s'!$A$5:$A$58,0),MATCH(I$7,'Points - Runs 100s'!$A$5:$Z$5,0)))*50)+((INDEX('Points - Wickets'!$A$5:$Z$58,MATCH($A13,'Points - Wickets'!$A$5:$A$58,0),MATCH(I$7,'Points - Wickets'!$A$5:$Z$5,0)))*10)+((INDEX('Points - 5 fers'!$A$5:$Z$58,MATCH($A13,'Points - 5 fers'!$A$5:$A$58,0),MATCH(I$7,'Points - 5 fers'!$A$5:$Z$5,0)))*50)+((INDEX('Points - Hattrick'!$A$5:$Z$58,MATCH($A13,'Points - Hattrick'!$A$5:$A$58,0),MATCH(I$7,'Points - Hattrick'!$A$5:$Z$5,0)))*100)+((INDEX('Points - Fielding'!$A$5:$Z$58,MATCH($A13,'Points - Fielding'!$A$5:$A$58,0),MATCH(I$7,'Points - Fielding'!$A$5:$Z$5,0)))*10)</f>
        <v>41</v>
      </c>
      <c r="J13" s="130">
        <f>(INDEX('Points - Runs'!$A$5:$Z$58,MATCH($A13,'Points - Runs'!$A$5:$A$58,0),MATCH(J$7,'Points - Runs'!$A$5:$Z$5,0)))+((INDEX('Points - Runs 50s'!$A$5:$Z$58,MATCH($A13,'Points - Runs 50s'!$A$5:$A$58,0),MATCH(J$7,'Points - Runs 50s'!$A$5:$Z$5,0)))*25)+((INDEX('Points - Runs 100s'!$A$5:$Z$58,MATCH($A13,'Points - Runs 100s'!$A$5:$A$58,0),MATCH(J$7,'Points - Runs 100s'!$A$5:$Z$5,0)))*50)+((INDEX('Points - Wickets'!$A$5:$Z$58,MATCH($A13,'Points - Wickets'!$A$5:$A$58,0),MATCH(J$7,'Points - Wickets'!$A$5:$Z$5,0)))*10)+((INDEX('Points - 5 fers'!$A$5:$Z$58,MATCH($A13,'Points - 5 fers'!$A$5:$A$58,0),MATCH(J$7,'Points - 5 fers'!$A$5:$Z$5,0)))*50)+((INDEX('Points - Hattrick'!$A$5:$Z$58,MATCH($A13,'Points - Hattrick'!$A$5:$A$58,0),MATCH(J$7,'Points - Hattrick'!$A$5:$Z$5,0)))*100)+((INDEX('Points - Fielding'!$A$5:$Z$58,MATCH($A13,'Points - Fielding'!$A$5:$A$58,0),MATCH(J$7,'Points - Fielding'!$A$5:$Z$5,0)))*10)</f>
        <v>0</v>
      </c>
      <c r="K13" s="129">
        <f>(INDEX('Points - Runs'!$A$5:$Z$58,MATCH($A13,'Points - Runs'!$A$5:$A$58,0),MATCH(K$7,'Points - Runs'!$A$5:$Z$5,0)))+((INDEX('Points - Runs 50s'!$A$5:$Z$58,MATCH($A13,'Points - Runs 50s'!$A$5:$A$58,0),MATCH(K$7,'Points - Runs 50s'!$A$5:$Z$5,0)))*25)+((INDEX('Points - Runs 100s'!$A$5:$Z$58,MATCH($A13,'Points - Runs 100s'!$A$5:$A$58,0),MATCH(K$7,'Points - Runs 100s'!$A$5:$Z$5,0)))*50)+((INDEX('Points - Wickets'!$A$5:$Z$58,MATCH($A13,'Points - Wickets'!$A$5:$A$58,0),MATCH(K$7,'Points - Wickets'!$A$5:$Z$5,0)))*10)+((INDEX('Points - 5 fers'!$A$5:$Z$58,MATCH($A13,'Points - 5 fers'!$A$5:$A$58,0),MATCH(K$7,'Points - 5 fers'!$A$5:$Z$5,0)))*50)+((INDEX('Points - Hattrick'!$A$5:$Z$58,MATCH($A13,'Points - Hattrick'!$A$5:$A$58,0),MATCH(K$7,'Points - Hattrick'!$A$5:$Z$5,0)))*100)+((INDEX('Points - Fielding'!$A$5:$Z$58,MATCH($A13,'Points - Fielding'!$A$5:$A$58,0),MATCH(K$7,'Points - Fielding'!$A$5:$Z$5,0)))*10)</f>
        <v>0</v>
      </c>
      <c r="L13" s="130">
        <f>(INDEX('Points - Runs'!$A$5:$Z$58,MATCH($A13,'Points - Runs'!$A$5:$A$58,0),MATCH(L$7,'Points - Runs'!$A$5:$Z$5,0)))+((INDEX('Points - Runs 50s'!$A$5:$Z$58,MATCH($A13,'Points - Runs 50s'!$A$5:$A$58,0),MATCH(L$7,'Points - Runs 50s'!$A$5:$Z$5,0)))*25)+((INDEX('Points - Runs 100s'!$A$5:$Z$58,MATCH($A13,'Points - Runs 100s'!$A$5:$A$58,0),MATCH(L$7,'Points - Runs 100s'!$A$5:$Z$5,0)))*50)+((INDEX('Points - Wickets'!$A$5:$Z$58,MATCH($A13,'Points - Wickets'!$A$5:$A$58,0),MATCH(L$7,'Points - Wickets'!$A$5:$Z$5,0)))*10)+((INDEX('Points - 5 fers'!$A$5:$Z$58,MATCH($A13,'Points - 5 fers'!$A$5:$A$58,0),MATCH(L$7,'Points - 5 fers'!$A$5:$Z$5,0)))*50)+((INDEX('Points - Hattrick'!$A$5:$Z$58,MATCH($A13,'Points - Hattrick'!$A$5:$A$58,0),MATCH(L$7,'Points - Hattrick'!$A$5:$Z$5,0)))*100)+((INDEX('Points - Fielding'!$A$5:$Z$58,MATCH($A13,'Points - Fielding'!$A$5:$A$58,0),MATCH(L$7,'Points - Fielding'!$A$5:$Z$5,0)))*10)</f>
        <v>0</v>
      </c>
      <c r="M13" s="130">
        <f>(INDEX('Points - Runs'!$A$5:$Z$58,MATCH($A13,'Points - Runs'!$A$5:$A$58,0),MATCH(M$7,'Points - Runs'!$A$5:$Z$5,0)))+((INDEX('Points - Runs 50s'!$A$5:$Z$58,MATCH($A13,'Points - Runs 50s'!$A$5:$A$58,0),MATCH(M$7,'Points - Runs 50s'!$A$5:$Z$5,0)))*25)+((INDEX('Points - Runs 100s'!$A$5:$Z$58,MATCH($A13,'Points - Runs 100s'!$A$5:$A$58,0),MATCH(M$7,'Points - Runs 100s'!$A$5:$Z$5,0)))*50)+((INDEX('Points - Wickets'!$A$5:$Z$58,MATCH($A13,'Points - Wickets'!$A$5:$A$58,0),MATCH(M$7,'Points - Wickets'!$A$5:$Z$5,0)))*10)+((INDEX('Points - 5 fers'!$A$5:$Z$58,MATCH($A13,'Points - 5 fers'!$A$5:$A$58,0),MATCH(M$7,'Points - 5 fers'!$A$5:$Z$5,0)))*50)+((INDEX('Points - Hattrick'!$A$5:$Z$58,MATCH($A13,'Points - Hattrick'!$A$5:$A$58,0),MATCH(M$7,'Points - Hattrick'!$A$5:$Z$5,0)))*100)+((INDEX('Points - Fielding'!$A$5:$Z$58,MATCH($A13,'Points - Fielding'!$A$5:$A$58,0),MATCH(M$7,'Points - Fielding'!$A$5:$Z$5,0)))*10)</f>
        <v>0</v>
      </c>
      <c r="N13" s="130">
        <f>(INDEX('Points - Runs'!$A$5:$Z$58,MATCH($A13,'Points - Runs'!$A$5:$A$58,0),MATCH(N$7,'Points - Runs'!$A$5:$Z$5,0)))+((INDEX('Points - Runs 50s'!$A$5:$Z$58,MATCH($A13,'Points - Runs 50s'!$A$5:$A$58,0),MATCH(N$7,'Points - Runs 50s'!$A$5:$Z$5,0)))*25)+((INDEX('Points - Runs 100s'!$A$5:$Z$58,MATCH($A13,'Points - Runs 100s'!$A$5:$A$58,0),MATCH(N$7,'Points - Runs 100s'!$A$5:$Z$5,0)))*50)+((INDEX('Points - Wickets'!$A$5:$Z$58,MATCH($A13,'Points - Wickets'!$A$5:$A$58,0),MATCH(N$7,'Points - Wickets'!$A$5:$Z$5,0)))*10)+((INDEX('Points - 5 fers'!$A$5:$Z$58,MATCH($A13,'Points - 5 fers'!$A$5:$A$58,0),MATCH(N$7,'Points - 5 fers'!$A$5:$Z$5,0)))*50)+((INDEX('Points - Hattrick'!$A$5:$Z$58,MATCH($A13,'Points - Hattrick'!$A$5:$A$58,0),MATCH(N$7,'Points - Hattrick'!$A$5:$Z$5,0)))*100)+((INDEX('Points - Fielding'!$A$5:$Z$58,MATCH($A13,'Points - Fielding'!$A$5:$A$58,0),MATCH(N$7,'Points - Fielding'!$A$5:$Z$5,0)))*10)</f>
        <v>37</v>
      </c>
      <c r="O13" s="130">
        <f>(INDEX('Points - Runs'!$A$5:$Z$58,MATCH($A13,'Points - Runs'!$A$5:$A$58,0),MATCH(O$7,'Points - Runs'!$A$5:$Z$5,0)))+((INDEX('Points - Runs 50s'!$A$5:$Z$58,MATCH($A13,'Points - Runs 50s'!$A$5:$A$58,0),MATCH(O$7,'Points - Runs 50s'!$A$5:$Z$5,0)))*25)+((INDEX('Points - Runs 100s'!$A$5:$Z$58,MATCH($A13,'Points - Runs 100s'!$A$5:$A$58,0),MATCH(O$7,'Points - Runs 100s'!$A$5:$Z$5,0)))*50)+((INDEX('Points - Wickets'!$A$5:$Z$58,MATCH($A13,'Points - Wickets'!$A$5:$A$58,0),MATCH(O$7,'Points - Wickets'!$A$5:$Z$5,0)))*10)+((INDEX('Points - 5 fers'!$A$5:$Z$58,MATCH($A13,'Points - 5 fers'!$A$5:$A$58,0),MATCH(O$7,'Points - 5 fers'!$A$5:$Z$5,0)))*50)+((INDEX('Points - Hattrick'!$A$5:$Z$58,MATCH($A13,'Points - Hattrick'!$A$5:$A$58,0),MATCH(O$7,'Points - Hattrick'!$A$5:$Z$5,0)))*100)+((INDEX('Points - Fielding'!$A$5:$Z$58,MATCH($A13,'Points - Fielding'!$A$5:$A$58,0),MATCH(O$7,'Points - Fielding'!$A$5:$Z$5,0)))*10)</f>
        <v>37</v>
      </c>
      <c r="P13" s="131">
        <f>(INDEX('Points - Runs'!$A$5:$Z$58,MATCH($A13,'Points - Runs'!$A$5:$A$58,0),MATCH(P$7,'Points - Runs'!$A$5:$Z$5,0)))+((INDEX('Points - Runs 50s'!$A$5:$Z$58,MATCH($A13,'Points - Runs 50s'!$A$5:$A$58,0),MATCH(P$7,'Points - Runs 50s'!$A$5:$Z$5,0)))*25)+((INDEX('Points - Runs 100s'!$A$5:$Z$58,MATCH($A13,'Points - Runs 100s'!$A$5:$A$58,0),MATCH(P$7,'Points - Runs 100s'!$A$5:$Z$5,0)))*50)+((INDEX('Points - Wickets'!$A$5:$Z$58,MATCH($A13,'Points - Wickets'!$A$5:$A$58,0),MATCH(P$7,'Points - Wickets'!$A$5:$Z$5,0)))*10)+((INDEX('Points - 5 fers'!$A$5:$Z$58,MATCH($A13,'Points - 5 fers'!$A$5:$A$58,0),MATCH(P$7,'Points - 5 fers'!$A$5:$Z$5,0)))*50)+((INDEX('Points - Hattrick'!$A$5:$Z$58,MATCH($A13,'Points - Hattrick'!$A$5:$A$58,0),MATCH(P$7,'Points - Hattrick'!$A$5:$Z$5,0)))*100)+((INDEX('Points - Fielding'!$A$5:$Z$58,MATCH($A13,'Points - Fielding'!$A$5:$A$58,0),MATCH(P$7,'Points - Fielding'!$A$5:$Z$5,0)))*10)</f>
        <v>30</v>
      </c>
      <c r="Q13" s="128">
        <f>(INDEX('Points - Runs'!$A$5:$Z$58,MATCH($A13,'Points - Runs'!$A$5:$A$58,0),MATCH(Q$7,'Points - Runs'!$A$5:$Z$5,0)))+((INDEX('Points - Runs 50s'!$A$5:$Z$58,MATCH($A13,'Points - Runs 50s'!$A$5:$A$58,0),MATCH(Q$7,'Points - Runs 50s'!$A$5:$Z$5,0)))*25)+((INDEX('Points - Runs 100s'!$A$5:$Z$58,MATCH($A13,'Points - Runs 100s'!$A$5:$A$58,0),MATCH(Q$7,'Points - Runs 100s'!$A$5:$Z$5,0)))*50)+((INDEX('Points - Wickets'!$A$5:$Z$58,MATCH($A13,'Points - Wickets'!$A$5:$A$58,0),MATCH(Q$7,'Points - Wickets'!$A$5:$Z$5,0)))*10)+((INDEX('Points - 5 fers'!$A$5:$Z$58,MATCH($A13,'Points - 5 fers'!$A$5:$A$58,0),MATCH(Q$7,'Points - 5 fers'!$A$5:$Z$5,0)))*50)+((INDEX('Points - Hattrick'!$A$5:$Z$58,MATCH($A13,'Points - Hattrick'!$A$5:$A$58,0),MATCH(Q$7,'Points - Hattrick'!$A$5:$Z$5,0)))*100)+((INDEX('Points - Fielding'!$A$5:$Z$58,MATCH($A13,'Points - Fielding'!$A$5:$A$58,0),MATCH(Q$7,'Points - Fielding'!$A$5:$Z$5,0)))*10)</f>
        <v>0</v>
      </c>
      <c r="R13" s="128">
        <f>(INDEX('Points - Runs'!$A$5:$Z$58,MATCH($A13,'Points - Runs'!$A$5:$A$58,0),MATCH(R$7,'Points - Runs'!$A$5:$Z$5,0)))+((INDEX('Points - Runs 50s'!$A$5:$Z$58,MATCH($A13,'Points - Runs 50s'!$A$5:$A$58,0),MATCH(R$7,'Points - Runs 50s'!$A$5:$Z$5,0)))*25)+((INDEX('Points - Runs 100s'!$A$5:$Z$58,MATCH($A13,'Points - Runs 100s'!$A$5:$A$58,0),MATCH(R$7,'Points - Runs 100s'!$A$5:$Z$5,0)))*50)+((INDEX('Points - Wickets'!$A$5:$Z$58,MATCH($A13,'Points - Wickets'!$A$5:$A$58,0),MATCH(R$7,'Points - Wickets'!$A$5:$Z$5,0)))*10)+((INDEX('Points - 5 fers'!$A$5:$Z$58,MATCH($A13,'Points - 5 fers'!$A$5:$A$58,0),MATCH(R$7,'Points - 5 fers'!$A$5:$Z$5,0)))*50)+((INDEX('Points - Hattrick'!$A$5:$Z$58,MATCH($A13,'Points - Hattrick'!$A$5:$A$58,0),MATCH(R$7,'Points - Hattrick'!$A$5:$Z$5,0)))*100)+((INDEX('Points - Fielding'!$A$5:$Z$58,MATCH($A13,'Points - Fielding'!$A$5:$A$58,0),MATCH(R$7,'Points - Fielding'!$A$5:$Z$5,0)))*10)</f>
        <v>0</v>
      </c>
      <c r="S13" s="128">
        <f>(INDEX('Points - Runs'!$A$5:$Z$58,MATCH($A13,'Points - Runs'!$A$5:$A$58,0),MATCH(S$7,'Points - Runs'!$A$5:$Z$5,0)))+((INDEX('Points - Runs 50s'!$A$5:$Z$58,MATCH($A13,'Points - Runs 50s'!$A$5:$A$58,0),MATCH(S$7,'Points - Runs 50s'!$A$5:$Z$5,0)))*25)+((INDEX('Points - Runs 100s'!$A$5:$Z$58,MATCH($A13,'Points - Runs 100s'!$A$5:$A$58,0),MATCH(S$7,'Points - Runs 100s'!$A$5:$Z$5,0)))*50)+((INDEX('Points - Wickets'!$A$5:$Z$58,MATCH($A13,'Points - Wickets'!$A$5:$A$58,0),MATCH(S$7,'Points - Wickets'!$A$5:$Z$5,0)))*10)+((INDEX('Points - 5 fers'!$A$5:$Z$58,MATCH($A13,'Points - 5 fers'!$A$5:$A$58,0),MATCH(S$7,'Points - 5 fers'!$A$5:$Z$5,0)))*50)+((INDEX('Points - Hattrick'!$A$5:$Z$58,MATCH($A13,'Points - Hattrick'!$A$5:$A$58,0),MATCH(S$7,'Points - Hattrick'!$A$5:$Z$5,0)))*100)+((INDEX('Points - Fielding'!$A$5:$Z$58,MATCH($A13,'Points - Fielding'!$A$5:$A$58,0),MATCH(S$7,'Points - Fielding'!$A$5:$Z$5,0)))*10)</f>
        <v>0</v>
      </c>
      <c r="T13" s="128">
        <f>(INDEX('Points - Runs'!$A$5:$Z$58,MATCH($A13,'Points - Runs'!$A$5:$A$58,0),MATCH(T$7,'Points - Runs'!$A$5:$Z$5,0)))+((INDEX('Points - Runs 50s'!$A$5:$Z$58,MATCH($A13,'Points - Runs 50s'!$A$5:$A$58,0),MATCH(T$7,'Points - Runs 50s'!$A$5:$Z$5,0)))*25)+((INDEX('Points - Runs 100s'!$A$5:$Z$58,MATCH($A13,'Points - Runs 100s'!$A$5:$A$58,0),MATCH(T$7,'Points - Runs 100s'!$A$5:$Z$5,0)))*50)+((INDEX('Points - Wickets'!$A$5:$Z$58,MATCH($A13,'Points - Wickets'!$A$5:$A$58,0),MATCH(T$7,'Points - Wickets'!$A$5:$Z$5,0)))*10)+((INDEX('Points - 5 fers'!$A$5:$Z$58,MATCH($A13,'Points - 5 fers'!$A$5:$A$58,0),MATCH(T$7,'Points - 5 fers'!$A$5:$Z$5,0)))*50)+((INDEX('Points - Hattrick'!$A$5:$Z$58,MATCH($A13,'Points - Hattrick'!$A$5:$A$58,0),MATCH(T$7,'Points - Hattrick'!$A$5:$Z$5,0)))*100)+((INDEX('Points - Fielding'!$A$5:$Z$58,MATCH($A13,'Points - Fielding'!$A$5:$A$58,0),MATCH(T$7,'Points - Fielding'!$A$5:$Z$5,0)))*10)</f>
        <v>0</v>
      </c>
      <c r="U13" s="128">
        <f>(INDEX('Points - Runs'!$A$5:$Z$58,MATCH($A13,'Points - Runs'!$A$5:$A$58,0),MATCH(U$7,'Points - Runs'!$A$5:$Z$5,0)))+((INDEX('Points - Runs 50s'!$A$5:$Z$58,MATCH($A13,'Points - Runs 50s'!$A$5:$A$58,0),MATCH(U$7,'Points - Runs 50s'!$A$5:$Z$5,0)))*25)+((INDEX('Points - Runs 100s'!$A$5:$Z$58,MATCH($A13,'Points - Runs 100s'!$A$5:$A$58,0),MATCH(U$7,'Points - Runs 100s'!$A$5:$Z$5,0)))*50)+((INDEX('Points - Wickets'!$A$5:$Z$58,MATCH($A13,'Points - Wickets'!$A$5:$A$58,0),MATCH(U$7,'Points - Wickets'!$A$5:$Z$5,0)))*10)+((INDEX('Points - 5 fers'!$A$5:$Z$58,MATCH($A13,'Points - 5 fers'!$A$5:$A$58,0),MATCH(U$7,'Points - 5 fers'!$A$5:$Z$5,0)))*50)+((INDEX('Points - Hattrick'!$A$5:$Z$58,MATCH($A13,'Points - Hattrick'!$A$5:$A$58,0),MATCH(U$7,'Points - Hattrick'!$A$5:$Z$5,0)))*100)+((INDEX('Points - Fielding'!$A$5:$Z$58,MATCH($A13,'Points - Fielding'!$A$5:$A$58,0),MATCH(U$7,'Points - Fielding'!$A$5:$Z$5,0)))*10)</f>
        <v>0</v>
      </c>
      <c r="V13" s="128">
        <f>(INDEX('Points - Runs'!$A$5:$Z$58,MATCH($A13,'Points - Runs'!$A$5:$A$58,0),MATCH(V$7,'Points - Runs'!$A$5:$Z$5,0)))+((INDEX('Points - Runs 50s'!$A$5:$Z$58,MATCH($A13,'Points - Runs 50s'!$A$5:$A$58,0),MATCH(V$7,'Points - Runs 50s'!$A$5:$Z$5,0)))*25)+((INDEX('Points - Runs 100s'!$A$5:$Z$58,MATCH($A13,'Points - Runs 100s'!$A$5:$A$58,0),MATCH(V$7,'Points - Runs 100s'!$A$5:$Z$5,0)))*50)+((INDEX('Points - Wickets'!$A$5:$Z$58,MATCH($A13,'Points - Wickets'!$A$5:$A$58,0),MATCH(V$7,'Points - Wickets'!$A$5:$Z$5,0)))*10)+((INDEX('Points - 5 fers'!$A$5:$Z$58,MATCH($A13,'Points - 5 fers'!$A$5:$A$58,0),MATCH(V$7,'Points - 5 fers'!$A$5:$Z$5,0)))*50)+((INDEX('Points - Hattrick'!$A$5:$Z$58,MATCH($A13,'Points - Hattrick'!$A$5:$A$58,0),MATCH(V$7,'Points - Hattrick'!$A$5:$Z$5,0)))*100)+((INDEX('Points - Fielding'!$A$5:$Z$58,MATCH($A13,'Points - Fielding'!$A$5:$A$58,0),MATCH(V$7,'Points - Fielding'!$A$5:$Z$5,0)))*10)</f>
        <v>0</v>
      </c>
      <c r="W13" s="129">
        <f>(INDEX('Points - Runs'!$A$5:$Z$58,MATCH($A13,'Points - Runs'!$A$5:$A$58,0),MATCH(W$7,'Points - Runs'!$A$5:$Z$5,0)))+((INDEX('Points - Runs 50s'!$A$5:$Z$58,MATCH($A13,'Points - Runs 50s'!$A$5:$A$58,0),MATCH(W$7,'Points - Runs 50s'!$A$5:$Z$5,0)))*25)+((INDEX('Points - Runs 100s'!$A$5:$Z$58,MATCH($A13,'Points - Runs 100s'!$A$5:$A$58,0),MATCH(W$7,'Points - Runs 100s'!$A$5:$Z$5,0)))*50)+((INDEX('Points - Wickets'!$A$5:$Z$58,MATCH($A13,'Points - Wickets'!$A$5:$A$58,0),MATCH(W$7,'Points - Wickets'!$A$5:$Z$5,0)))*10)+((INDEX('Points - 5 fers'!$A$5:$Z$58,MATCH($A13,'Points - 5 fers'!$A$5:$A$58,0),MATCH(W$7,'Points - 5 fers'!$A$5:$Z$5,0)))*50)+((INDEX('Points - Hattrick'!$A$5:$Z$58,MATCH($A13,'Points - Hattrick'!$A$5:$A$58,0),MATCH(W$7,'Points - Hattrick'!$A$5:$Z$5,0)))*100)+((INDEX('Points - Fielding'!$A$5:$Z$58,MATCH($A13,'Points - Fielding'!$A$5:$A$58,0),MATCH(W$7,'Points - Fielding'!$A$5:$Z$5,0)))*10)</f>
        <v>0</v>
      </c>
      <c r="X13" s="130">
        <f>(INDEX('Points - Runs'!$A$5:$Z$58,MATCH($A13,'Points - Runs'!$A$5:$A$58,0),MATCH(X$7,'Points - Runs'!$A$5:$Z$5,0)))+((INDEX('Points - Runs 50s'!$A$5:$Z$58,MATCH($A13,'Points - Runs 50s'!$A$5:$A$58,0),MATCH(X$7,'Points - Runs 50s'!$A$5:$Z$5,0)))*25)+((INDEX('Points - Runs 100s'!$A$5:$Z$58,MATCH($A13,'Points - Runs 100s'!$A$5:$A$58,0),MATCH(X$7,'Points - Runs 100s'!$A$5:$Z$5,0)))*50)+((INDEX('Points - Wickets'!$A$5:$Z$58,MATCH($A13,'Points - Wickets'!$A$5:$A$58,0),MATCH(X$7,'Points - Wickets'!$A$5:$Z$5,0)))*10)+((INDEX('Points - 5 fers'!$A$5:$Z$58,MATCH($A13,'Points - 5 fers'!$A$5:$A$58,0),MATCH(X$7,'Points - 5 fers'!$A$5:$Z$5,0)))*50)+((INDEX('Points - Hattrick'!$A$5:$Z$58,MATCH($A13,'Points - Hattrick'!$A$5:$A$58,0),MATCH(X$7,'Points - Hattrick'!$A$5:$Z$5,0)))*100)+((INDEX('Points - Fielding'!$A$5:$Z$58,MATCH($A13,'Points - Fielding'!$A$5:$A$58,0),MATCH(X$7,'Points - Fielding'!$A$5:$Z$5,0)))*10)</f>
        <v>0</v>
      </c>
      <c r="Y13" s="130">
        <f>(INDEX('Points - Runs'!$A$5:$Z$58,MATCH($A13,'Points - Runs'!$A$5:$A$58,0),MATCH(Y$7,'Points - Runs'!$A$5:$Z$5,0)))+((INDEX('Points - Runs 50s'!$A$5:$Z$58,MATCH($A13,'Points - Runs 50s'!$A$5:$A$58,0),MATCH(Y$7,'Points - Runs 50s'!$A$5:$Z$5,0)))*25)+((INDEX('Points - Runs 100s'!$A$5:$Z$58,MATCH($A13,'Points - Runs 100s'!$A$5:$A$58,0),MATCH(Y$7,'Points - Runs 100s'!$A$5:$Z$5,0)))*50)+((INDEX('Points - Wickets'!$A$5:$Z$58,MATCH($A13,'Points - Wickets'!$A$5:$A$58,0),MATCH(Y$7,'Points - Wickets'!$A$5:$Z$5,0)))*10)+((INDEX('Points - 5 fers'!$A$5:$Z$58,MATCH($A13,'Points - 5 fers'!$A$5:$A$58,0),MATCH(Y$7,'Points - 5 fers'!$A$5:$Z$5,0)))*50)+((INDEX('Points - Hattrick'!$A$5:$Z$58,MATCH($A13,'Points - Hattrick'!$A$5:$A$58,0),MATCH(Y$7,'Points - Hattrick'!$A$5:$Z$5,0)))*100)+((INDEX('Points - Fielding'!$A$5:$Z$58,MATCH($A13,'Points - Fielding'!$A$5:$A$58,0),MATCH(Y$7,'Points - Fielding'!$A$5:$Z$5,0)))*10)</f>
        <v>0</v>
      </c>
      <c r="Z13" s="130">
        <f>(INDEX('Points - Runs'!$A$5:$Z$58,MATCH($A13,'Points - Runs'!$A$5:$A$58,0),MATCH(Z$7,'Points - Runs'!$A$5:$Z$5,0)))+((INDEX('Points - Runs 50s'!$A$5:$Z$58,MATCH($A13,'Points - Runs 50s'!$A$5:$A$58,0),MATCH(Z$7,'Points - Runs 50s'!$A$5:$Z$5,0)))*25)+((INDEX('Points - Runs 100s'!$A$5:$Z$58,MATCH($A13,'Points - Runs 100s'!$A$5:$A$58,0),MATCH(Z$7,'Points - Runs 100s'!$A$5:$Z$5,0)))*50)+((INDEX('Points - Wickets'!$A$5:$Z$58,MATCH($A13,'Points - Wickets'!$A$5:$A$58,0),MATCH(Z$7,'Points - Wickets'!$A$5:$Z$5,0)))*10)+((INDEX('Points - 5 fers'!$A$5:$Z$58,MATCH($A13,'Points - 5 fers'!$A$5:$A$58,0),MATCH(Z$7,'Points - 5 fers'!$A$5:$Z$5,0)))*50)+((INDEX('Points - Hattrick'!$A$5:$Z$58,MATCH($A13,'Points - Hattrick'!$A$5:$A$58,0),MATCH(Z$7,'Points - Hattrick'!$A$5:$Z$5,0)))*100)+((INDEX('Points - Fielding'!$A$5:$Z$58,MATCH($A13,'Points - Fielding'!$A$5:$A$58,0),MATCH(Z$7,'Points - Fielding'!$A$5:$Z$5,0)))*10)</f>
        <v>0</v>
      </c>
      <c r="AA13" s="233">
        <f t="shared" si="2"/>
        <v>246</v>
      </c>
      <c r="AB13" s="231">
        <f t="shared" si="3"/>
        <v>104</v>
      </c>
      <c r="AC13" s="231">
        <f t="shared" si="4"/>
        <v>0</v>
      </c>
      <c r="AD13" s="231">
        <f t="shared" si="5"/>
        <v>0</v>
      </c>
      <c r="AE13" s="120">
        <f t="shared" si="0"/>
        <v>350</v>
      </c>
      <c r="AF13" s="187">
        <f t="shared" si="1"/>
        <v>63.636363636363633</v>
      </c>
      <c r="AH13" s="125">
        <f t="shared" si="6"/>
        <v>17</v>
      </c>
    </row>
    <row r="14" spans="1:37" s="125" customFormat="1" ht="18.75" customHeight="1" x14ac:dyDescent="0.25">
      <c r="A14" s="125" t="s">
        <v>110</v>
      </c>
      <c r="B14" s="126" t="s">
        <v>79</v>
      </c>
      <c r="C14" s="125" t="s">
        <v>104</v>
      </c>
      <c r="D14" s="127">
        <v>5.5</v>
      </c>
      <c r="E14" s="139">
        <f>(INDEX('Points - Runs'!$A$5:$Z$58,MATCH($A14,'Points - Runs'!$A$5:$A$58,0),MATCH(E$7,'Points - Runs'!$A$5:$Z$5,0)))+((INDEX('Points - Runs 50s'!$A$5:$Z$58,MATCH($A14,'Points - Runs 50s'!$A$5:$A$58,0),MATCH(E$7,'Points - Runs 50s'!$A$5:$Z$5,0)))*25)+((INDEX('Points - Runs 100s'!$A$5:$Z$58,MATCH($A14,'Points - Runs 100s'!$A$5:$A$58,0),MATCH(E$7,'Points - Runs 100s'!$A$5:$Z$5,0)))*50)+((INDEX('Points - Wickets'!$A$5:$Z$58,MATCH($A14,'Points - Wickets'!$A$5:$A$58,0),MATCH(E$7,'Points - Wickets'!$A$5:$Z$5,0)))*10)+((INDEX('Points - 5 fers'!$A$5:$Z$58,MATCH($A14,'Points - 5 fers'!$A$5:$A$58,0),MATCH(E$7,'Points - 5 fers'!$A$5:$Z$5,0)))*50)+((INDEX('Points - Hattrick'!$A$5:$Z$58,MATCH($A14,'Points - Hattrick'!$A$5:$A$58,0),MATCH(E$7,'Points - Hattrick'!$A$5:$Z$5,0)))*100)+((INDEX('Points - Fielding'!$A$5:$Z$58,MATCH($A14,'Points - Fielding'!$A$5:$A$58,0),MATCH(E$7,'Points - Fielding'!$A$5:$Z$5,0)))*10)</f>
        <v>17</v>
      </c>
      <c r="F14" s="139">
        <f>(INDEX('Points - Runs'!$A$5:$Z$58,MATCH($A14,'Points - Runs'!$A$5:$A$58,0),MATCH(F$7,'Points - Runs'!$A$5:$Z$5,0)))+((INDEX('Points - Runs 50s'!$A$5:$Z$58,MATCH($A14,'Points - Runs 50s'!$A$5:$A$58,0),MATCH(F$7,'Points - Runs 50s'!$A$5:$Z$5,0)))*25)+((INDEX('Points - Runs 100s'!$A$5:$Z$58,MATCH($A14,'Points - Runs 100s'!$A$5:$A$58,0),MATCH(F$7,'Points - Runs 100s'!$A$5:$Z$5,0)))*50)+((INDEX('Points - Wickets'!$A$5:$Z$58,MATCH($A14,'Points - Wickets'!$A$5:$A$58,0),MATCH(F$7,'Points - Wickets'!$A$5:$Z$5,0)))*10)+((INDEX('Points - 5 fers'!$A$5:$Z$58,MATCH($A14,'Points - 5 fers'!$A$5:$A$58,0),MATCH(F$7,'Points - 5 fers'!$A$5:$Z$5,0)))*50)+((INDEX('Points - Hattrick'!$A$5:$Z$58,MATCH($A14,'Points - Hattrick'!$A$5:$A$58,0),MATCH(F$7,'Points - Hattrick'!$A$5:$Z$5,0)))*100)+((INDEX('Points - Fielding'!$A$5:$Z$58,MATCH($A14,'Points - Fielding'!$A$5:$A$58,0),MATCH(F$7,'Points - Fielding'!$A$5:$Z$5,0)))*10)</f>
        <v>39</v>
      </c>
      <c r="G14" s="139">
        <f>(INDEX('Points - Runs'!$A$5:$Z$58,MATCH($A14,'Points - Runs'!$A$5:$A$58,0),MATCH(G$7,'Points - Runs'!$A$5:$Z$5,0)))+((INDEX('Points - Runs 50s'!$A$5:$Z$58,MATCH($A14,'Points - Runs 50s'!$A$5:$A$58,0),MATCH(G$7,'Points - Runs 50s'!$A$5:$Z$5,0)))*25)+((INDEX('Points - Runs 100s'!$A$5:$Z$58,MATCH($A14,'Points - Runs 100s'!$A$5:$A$58,0),MATCH(G$7,'Points - Runs 100s'!$A$5:$Z$5,0)))*50)+((INDEX('Points - Wickets'!$A$5:$Z$58,MATCH($A14,'Points - Wickets'!$A$5:$A$58,0),MATCH(G$7,'Points - Wickets'!$A$5:$Z$5,0)))*10)+((INDEX('Points - 5 fers'!$A$5:$Z$58,MATCH($A14,'Points - 5 fers'!$A$5:$A$58,0),MATCH(G$7,'Points - 5 fers'!$A$5:$Z$5,0)))*50)+((INDEX('Points - Hattrick'!$A$5:$Z$58,MATCH($A14,'Points - Hattrick'!$A$5:$A$58,0),MATCH(G$7,'Points - Hattrick'!$A$5:$Z$5,0)))*100)+((INDEX('Points - Fielding'!$A$5:$Z$58,MATCH($A14,'Points - Fielding'!$A$5:$A$58,0),MATCH(G$7,'Points - Fielding'!$A$5:$Z$5,0)))*10)</f>
        <v>38</v>
      </c>
      <c r="H14" s="128">
        <f>(INDEX('Points - Runs'!$A$5:$Z$58,MATCH($A14,'Points - Runs'!$A$5:$A$58,0),MATCH(H$7,'Points - Runs'!$A$5:$Z$5,0)))+((INDEX('Points - Runs 50s'!$A$5:$Z$58,MATCH($A14,'Points - Runs 50s'!$A$5:$A$58,0),MATCH(H$7,'Points - Runs 50s'!$A$5:$Z$5,0)))*25)+((INDEX('Points - Runs 100s'!$A$5:$Z$58,MATCH($A14,'Points - Runs 100s'!$A$5:$A$58,0),MATCH(H$7,'Points - Runs 100s'!$A$5:$Z$5,0)))*50)+((INDEX('Points - Wickets'!$A$5:$Z$58,MATCH($A14,'Points - Wickets'!$A$5:$A$58,0),MATCH(H$7,'Points - Wickets'!$A$5:$Z$5,0)))*10)+((INDEX('Points - 5 fers'!$A$5:$Z$58,MATCH($A14,'Points - 5 fers'!$A$5:$A$58,0),MATCH(H$7,'Points - 5 fers'!$A$5:$Z$5,0)))*50)+((INDEX('Points - Hattrick'!$A$5:$Z$58,MATCH($A14,'Points - Hattrick'!$A$5:$A$58,0),MATCH(H$7,'Points - Hattrick'!$A$5:$Z$5,0)))*100)+((INDEX('Points - Fielding'!$A$5:$Z$58,MATCH($A14,'Points - Fielding'!$A$5:$A$58,0),MATCH(H$7,'Points - Fielding'!$A$5:$Z$5,0)))*10)</f>
        <v>51</v>
      </c>
      <c r="I14" s="128">
        <f>(INDEX('Points - Runs'!$A$5:$Z$58,MATCH($A14,'Points - Runs'!$A$5:$A$58,0),MATCH(I$7,'Points - Runs'!$A$5:$Z$5,0)))+((INDEX('Points - Runs 50s'!$A$5:$Z$58,MATCH($A14,'Points - Runs 50s'!$A$5:$A$58,0),MATCH(I$7,'Points - Runs 50s'!$A$5:$Z$5,0)))*25)+((INDEX('Points - Runs 100s'!$A$5:$Z$58,MATCH($A14,'Points - Runs 100s'!$A$5:$A$58,0),MATCH(I$7,'Points - Runs 100s'!$A$5:$Z$5,0)))*50)+((INDEX('Points - Wickets'!$A$5:$Z$58,MATCH($A14,'Points - Wickets'!$A$5:$A$58,0),MATCH(I$7,'Points - Wickets'!$A$5:$Z$5,0)))*10)+((INDEX('Points - 5 fers'!$A$5:$Z$58,MATCH($A14,'Points - 5 fers'!$A$5:$A$58,0),MATCH(I$7,'Points - 5 fers'!$A$5:$Z$5,0)))*50)+((INDEX('Points - Hattrick'!$A$5:$Z$58,MATCH($A14,'Points - Hattrick'!$A$5:$A$58,0),MATCH(I$7,'Points - Hattrick'!$A$5:$Z$5,0)))*100)+((INDEX('Points - Fielding'!$A$5:$Z$58,MATCH($A14,'Points - Fielding'!$A$5:$A$58,0),MATCH(I$7,'Points - Fielding'!$A$5:$Z$5,0)))*10)</f>
        <v>4</v>
      </c>
      <c r="J14" s="130">
        <f>(INDEX('Points - Runs'!$A$5:$Z$58,MATCH($A14,'Points - Runs'!$A$5:$A$58,0),MATCH(J$7,'Points - Runs'!$A$5:$Z$5,0)))+((INDEX('Points - Runs 50s'!$A$5:$Z$58,MATCH($A14,'Points - Runs 50s'!$A$5:$A$58,0),MATCH(J$7,'Points - Runs 50s'!$A$5:$Z$5,0)))*25)+((INDEX('Points - Runs 100s'!$A$5:$Z$58,MATCH($A14,'Points - Runs 100s'!$A$5:$A$58,0),MATCH(J$7,'Points - Runs 100s'!$A$5:$Z$5,0)))*50)+((INDEX('Points - Wickets'!$A$5:$Z$58,MATCH($A14,'Points - Wickets'!$A$5:$A$58,0),MATCH(J$7,'Points - Wickets'!$A$5:$Z$5,0)))*10)+((INDEX('Points - 5 fers'!$A$5:$Z$58,MATCH($A14,'Points - 5 fers'!$A$5:$A$58,0),MATCH(J$7,'Points - 5 fers'!$A$5:$Z$5,0)))*50)+((INDEX('Points - Hattrick'!$A$5:$Z$58,MATCH($A14,'Points - Hattrick'!$A$5:$A$58,0),MATCH(J$7,'Points - Hattrick'!$A$5:$Z$5,0)))*100)+((INDEX('Points - Fielding'!$A$5:$Z$58,MATCH($A14,'Points - Fielding'!$A$5:$A$58,0),MATCH(J$7,'Points - Fielding'!$A$5:$Z$5,0)))*10)</f>
        <v>1</v>
      </c>
      <c r="K14" s="129">
        <f>(INDEX('Points - Runs'!$A$5:$Z$58,MATCH($A14,'Points - Runs'!$A$5:$A$58,0),MATCH(K$7,'Points - Runs'!$A$5:$Z$5,0)))+((INDEX('Points - Runs 50s'!$A$5:$Z$58,MATCH($A14,'Points - Runs 50s'!$A$5:$A$58,0),MATCH(K$7,'Points - Runs 50s'!$A$5:$Z$5,0)))*25)+((INDEX('Points - Runs 100s'!$A$5:$Z$58,MATCH($A14,'Points - Runs 100s'!$A$5:$A$58,0),MATCH(K$7,'Points - Runs 100s'!$A$5:$Z$5,0)))*50)+((INDEX('Points - Wickets'!$A$5:$Z$58,MATCH($A14,'Points - Wickets'!$A$5:$A$58,0),MATCH(K$7,'Points - Wickets'!$A$5:$Z$5,0)))*10)+((INDEX('Points - 5 fers'!$A$5:$Z$58,MATCH($A14,'Points - 5 fers'!$A$5:$A$58,0),MATCH(K$7,'Points - 5 fers'!$A$5:$Z$5,0)))*50)+((INDEX('Points - Hattrick'!$A$5:$Z$58,MATCH($A14,'Points - Hattrick'!$A$5:$A$58,0),MATCH(K$7,'Points - Hattrick'!$A$5:$Z$5,0)))*100)+((INDEX('Points - Fielding'!$A$5:$Z$58,MATCH($A14,'Points - Fielding'!$A$5:$A$58,0),MATCH(K$7,'Points - Fielding'!$A$5:$Z$5,0)))*10)</f>
        <v>20</v>
      </c>
      <c r="L14" s="130">
        <f>(INDEX('Points - Runs'!$A$5:$Z$58,MATCH($A14,'Points - Runs'!$A$5:$A$58,0),MATCH(L$7,'Points - Runs'!$A$5:$Z$5,0)))+((INDEX('Points - Runs 50s'!$A$5:$Z$58,MATCH($A14,'Points - Runs 50s'!$A$5:$A$58,0),MATCH(L$7,'Points - Runs 50s'!$A$5:$Z$5,0)))*25)+((INDEX('Points - Runs 100s'!$A$5:$Z$58,MATCH($A14,'Points - Runs 100s'!$A$5:$A$58,0),MATCH(L$7,'Points - Runs 100s'!$A$5:$Z$5,0)))*50)+((INDEX('Points - Wickets'!$A$5:$Z$58,MATCH($A14,'Points - Wickets'!$A$5:$A$58,0),MATCH(L$7,'Points - Wickets'!$A$5:$Z$5,0)))*10)+((INDEX('Points - 5 fers'!$A$5:$Z$58,MATCH($A14,'Points - 5 fers'!$A$5:$A$58,0),MATCH(L$7,'Points - 5 fers'!$A$5:$Z$5,0)))*50)+((INDEX('Points - Hattrick'!$A$5:$Z$58,MATCH($A14,'Points - Hattrick'!$A$5:$A$58,0),MATCH(L$7,'Points - Hattrick'!$A$5:$Z$5,0)))*100)+((INDEX('Points - Fielding'!$A$5:$Z$58,MATCH($A14,'Points - Fielding'!$A$5:$A$58,0),MATCH(L$7,'Points - Fielding'!$A$5:$Z$5,0)))*10)</f>
        <v>0</v>
      </c>
      <c r="M14" s="130">
        <f>(INDEX('Points - Runs'!$A$5:$Z$58,MATCH($A14,'Points - Runs'!$A$5:$A$58,0),MATCH(M$7,'Points - Runs'!$A$5:$Z$5,0)))+((INDEX('Points - Runs 50s'!$A$5:$Z$58,MATCH($A14,'Points - Runs 50s'!$A$5:$A$58,0),MATCH(M$7,'Points - Runs 50s'!$A$5:$Z$5,0)))*25)+((INDEX('Points - Runs 100s'!$A$5:$Z$58,MATCH($A14,'Points - Runs 100s'!$A$5:$A$58,0),MATCH(M$7,'Points - Runs 100s'!$A$5:$Z$5,0)))*50)+((INDEX('Points - Wickets'!$A$5:$Z$58,MATCH($A14,'Points - Wickets'!$A$5:$A$58,0),MATCH(M$7,'Points - Wickets'!$A$5:$Z$5,0)))*10)+((INDEX('Points - 5 fers'!$A$5:$Z$58,MATCH($A14,'Points - 5 fers'!$A$5:$A$58,0),MATCH(M$7,'Points - 5 fers'!$A$5:$Z$5,0)))*50)+((INDEX('Points - Hattrick'!$A$5:$Z$58,MATCH($A14,'Points - Hattrick'!$A$5:$A$58,0),MATCH(M$7,'Points - Hattrick'!$A$5:$Z$5,0)))*100)+((INDEX('Points - Fielding'!$A$5:$Z$58,MATCH($A14,'Points - Fielding'!$A$5:$A$58,0),MATCH(M$7,'Points - Fielding'!$A$5:$Z$5,0)))*10)</f>
        <v>0</v>
      </c>
      <c r="N14" s="130">
        <f>(INDEX('Points - Runs'!$A$5:$Z$58,MATCH($A14,'Points - Runs'!$A$5:$A$58,0),MATCH(N$7,'Points - Runs'!$A$5:$Z$5,0)))+((INDEX('Points - Runs 50s'!$A$5:$Z$58,MATCH($A14,'Points - Runs 50s'!$A$5:$A$58,0),MATCH(N$7,'Points - Runs 50s'!$A$5:$Z$5,0)))*25)+((INDEX('Points - Runs 100s'!$A$5:$Z$58,MATCH($A14,'Points - Runs 100s'!$A$5:$A$58,0),MATCH(N$7,'Points - Runs 100s'!$A$5:$Z$5,0)))*50)+((INDEX('Points - Wickets'!$A$5:$Z$58,MATCH($A14,'Points - Wickets'!$A$5:$A$58,0),MATCH(N$7,'Points - Wickets'!$A$5:$Z$5,0)))*10)+((INDEX('Points - 5 fers'!$A$5:$Z$58,MATCH($A14,'Points - 5 fers'!$A$5:$A$58,0),MATCH(N$7,'Points - 5 fers'!$A$5:$Z$5,0)))*50)+((INDEX('Points - Hattrick'!$A$5:$Z$58,MATCH($A14,'Points - Hattrick'!$A$5:$A$58,0),MATCH(N$7,'Points - Hattrick'!$A$5:$Z$5,0)))*100)+((INDEX('Points - Fielding'!$A$5:$Z$58,MATCH($A14,'Points - Fielding'!$A$5:$A$58,0),MATCH(N$7,'Points - Fielding'!$A$5:$Z$5,0)))*10)</f>
        <v>41</v>
      </c>
      <c r="O14" s="130">
        <f>(INDEX('Points - Runs'!$A$5:$Z$58,MATCH($A14,'Points - Runs'!$A$5:$A$58,0),MATCH(O$7,'Points - Runs'!$A$5:$Z$5,0)))+((INDEX('Points - Runs 50s'!$A$5:$Z$58,MATCH($A14,'Points - Runs 50s'!$A$5:$A$58,0),MATCH(O$7,'Points - Runs 50s'!$A$5:$Z$5,0)))*25)+((INDEX('Points - Runs 100s'!$A$5:$Z$58,MATCH($A14,'Points - Runs 100s'!$A$5:$A$58,0),MATCH(O$7,'Points - Runs 100s'!$A$5:$Z$5,0)))*50)+((INDEX('Points - Wickets'!$A$5:$Z$58,MATCH($A14,'Points - Wickets'!$A$5:$A$58,0),MATCH(O$7,'Points - Wickets'!$A$5:$Z$5,0)))*10)+((INDEX('Points - 5 fers'!$A$5:$Z$58,MATCH($A14,'Points - 5 fers'!$A$5:$A$58,0),MATCH(O$7,'Points - 5 fers'!$A$5:$Z$5,0)))*50)+((INDEX('Points - Hattrick'!$A$5:$Z$58,MATCH($A14,'Points - Hattrick'!$A$5:$A$58,0),MATCH(O$7,'Points - Hattrick'!$A$5:$Z$5,0)))*100)+((INDEX('Points - Fielding'!$A$5:$Z$58,MATCH($A14,'Points - Fielding'!$A$5:$A$58,0),MATCH(O$7,'Points - Fielding'!$A$5:$Z$5,0)))*10)</f>
        <v>78</v>
      </c>
      <c r="P14" s="131">
        <f>(INDEX('Points - Runs'!$A$5:$Z$58,MATCH($A14,'Points - Runs'!$A$5:$A$58,0),MATCH(P$7,'Points - Runs'!$A$5:$Z$5,0)))+((INDEX('Points - Runs 50s'!$A$5:$Z$58,MATCH($A14,'Points - Runs 50s'!$A$5:$A$58,0),MATCH(P$7,'Points - Runs 50s'!$A$5:$Z$5,0)))*25)+((INDEX('Points - Runs 100s'!$A$5:$Z$58,MATCH($A14,'Points - Runs 100s'!$A$5:$A$58,0),MATCH(P$7,'Points - Runs 100s'!$A$5:$Z$5,0)))*50)+((INDEX('Points - Wickets'!$A$5:$Z$58,MATCH($A14,'Points - Wickets'!$A$5:$A$58,0),MATCH(P$7,'Points - Wickets'!$A$5:$Z$5,0)))*10)+((INDEX('Points - 5 fers'!$A$5:$Z$58,MATCH($A14,'Points - 5 fers'!$A$5:$A$58,0),MATCH(P$7,'Points - 5 fers'!$A$5:$Z$5,0)))*50)+((INDEX('Points - Hattrick'!$A$5:$Z$58,MATCH($A14,'Points - Hattrick'!$A$5:$A$58,0),MATCH(P$7,'Points - Hattrick'!$A$5:$Z$5,0)))*100)+((INDEX('Points - Fielding'!$A$5:$Z$58,MATCH($A14,'Points - Fielding'!$A$5:$A$58,0),MATCH(P$7,'Points - Fielding'!$A$5:$Z$5,0)))*10)</f>
        <v>48</v>
      </c>
      <c r="Q14" s="128">
        <f>(INDEX('Points - Runs'!$A$5:$Z$58,MATCH($A14,'Points - Runs'!$A$5:$A$58,0),MATCH(Q$7,'Points - Runs'!$A$5:$Z$5,0)))+((INDEX('Points - Runs 50s'!$A$5:$Z$58,MATCH($A14,'Points - Runs 50s'!$A$5:$A$58,0),MATCH(Q$7,'Points - Runs 50s'!$A$5:$Z$5,0)))*25)+((INDEX('Points - Runs 100s'!$A$5:$Z$58,MATCH($A14,'Points - Runs 100s'!$A$5:$A$58,0),MATCH(Q$7,'Points - Runs 100s'!$A$5:$Z$5,0)))*50)+((INDEX('Points - Wickets'!$A$5:$Z$58,MATCH($A14,'Points - Wickets'!$A$5:$A$58,0),MATCH(Q$7,'Points - Wickets'!$A$5:$Z$5,0)))*10)+((INDEX('Points - 5 fers'!$A$5:$Z$58,MATCH($A14,'Points - 5 fers'!$A$5:$A$58,0),MATCH(Q$7,'Points - 5 fers'!$A$5:$Z$5,0)))*50)+((INDEX('Points - Hattrick'!$A$5:$Z$58,MATCH($A14,'Points - Hattrick'!$A$5:$A$58,0),MATCH(Q$7,'Points - Hattrick'!$A$5:$Z$5,0)))*100)+((INDEX('Points - Fielding'!$A$5:$Z$58,MATCH($A14,'Points - Fielding'!$A$5:$A$58,0),MATCH(Q$7,'Points - Fielding'!$A$5:$Z$5,0)))*10)</f>
        <v>0</v>
      </c>
      <c r="R14" s="128">
        <f>(INDEX('Points - Runs'!$A$5:$Z$58,MATCH($A14,'Points - Runs'!$A$5:$A$58,0),MATCH(R$7,'Points - Runs'!$A$5:$Z$5,0)))+((INDEX('Points - Runs 50s'!$A$5:$Z$58,MATCH($A14,'Points - Runs 50s'!$A$5:$A$58,0),MATCH(R$7,'Points - Runs 50s'!$A$5:$Z$5,0)))*25)+((INDEX('Points - Runs 100s'!$A$5:$Z$58,MATCH($A14,'Points - Runs 100s'!$A$5:$A$58,0),MATCH(R$7,'Points - Runs 100s'!$A$5:$Z$5,0)))*50)+((INDEX('Points - Wickets'!$A$5:$Z$58,MATCH($A14,'Points - Wickets'!$A$5:$A$58,0),MATCH(R$7,'Points - Wickets'!$A$5:$Z$5,0)))*10)+((INDEX('Points - 5 fers'!$A$5:$Z$58,MATCH($A14,'Points - 5 fers'!$A$5:$A$58,0),MATCH(R$7,'Points - 5 fers'!$A$5:$Z$5,0)))*50)+((INDEX('Points - Hattrick'!$A$5:$Z$58,MATCH($A14,'Points - Hattrick'!$A$5:$A$58,0),MATCH(R$7,'Points - Hattrick'!$A$5:$Z$5,0)))*100)+((INDEX('Points - Fielding'!$A$5:$Z$58,MATCH($A14,'Points - Fielding'!$A$5:$A$58,0),MATCH(R$7,'Points - Fielding'!$A$5:$Z$5,0)))*10)</f>
        <v>0</v>
      </c>
      <c r="S14" s="128">
        <f>(INDEX('Points - Runs'!$A$5:$Z$58,MATCH($A14,'Points - Runs'!$A$5:$A$58,0),MATCH(S$7,'Points - Runs'!$A$5:$Z$5,0)))+((INDEX('Points - Runs 50s'!$A$5:$Z$58,MATCH($A14,'Points - Runs 50s'!$A$5:$A$58,0),MATCH(S$7,'Points - Runs 50s'!$A$5:$Z$5,0)))*25)+((INDEX('Points - Runs 100s'!$A$5:$Z$58,MATCH($A14,'Points - Runs 100s'!$A$5:$A$58,0),MATCH(S$7,'Points - Runs 100s'!$A$5:$Z$5,0)))*50)+((INDEX('Points - Wickets'!$A$5:$Z$58,MATCH($A14,'Points - Wickets'!$A$5:$A$58,0),MATCH(S$7,'Points - Wickets'!$A$5:$Z$5,0)))*10)+((INDEX('Points - 5 fers'!$A$5:$Z$58,MATCH($A14,'Points - 5 fers'!$A$5:$A$58,0),MATCH(S$7,'Points - 5 fers'!$A$5:$Z$5,0)))*50)+((INDEX('Points - Hattrick'!$A$5:$Z$58,MATCH($A14,'Points - Hattrick'!$A$5:$A$58,0),MATCH(S$7,'Points - Hattrick'!$A$5:$Z$5,0)))*100)+((INDEX('Points - Fielding'!$A$5:$Z$58,MATCH($A14,'Points - Fielding'!$A$5:$A$58,0),MATCH(S$7,'Points - Fielding'!$A$5:$Z$5,0)))*10)</f>
        <v>0</v>
      </c>
      <c r="T14" s="128">
        <f>(INDEX('Points - Runs'!$A$5:$Z$58,MATCH($A14,'Points - Runs'!$A$5:$A$58,0),MATCH(T$7,'Points - Runs'!$A$5:$Z$5,0)))+((INDEX('Points - Runs 50s'!$A$5:$Z$58,MATCH($A14,'Points - Runs 50s'!$A$5:$A$58,0),MATCH(T$7,'Points - Runs 50s'!$A$5:$Z$5,0)))*25)+((INDEX('Points - Runs 100s'!$A$5:$Z$58,MATCH($A14,'Points - Runs 100s'!$A$5:$A$58,0),MATCH(T$7,'Points - Runs 100s'!$A$5:$Z$5,0)))*50)+((INDEX('Points - Wickets'!$A$5:$Z$58,MATCH($A14,'Points - Wickets'!$A$5:$A$58,0),MATCH(T$7,'Points - Wickets'!$A$5:$Z$5,0)))*10)+((INDEX('Points - 5 fers'!$A$5:$Z$58,MATCH($A14,'Points - 5 fers'!$A$5:$A$58,0),MATCH(T$7,'Points - 5 fers'!$A$5:$Z$5,0)))*50)+((INDEX('Points - Hattrick'!$A$5:$Z$58,MATCH($A14,'Points - Hattrick'!$A$5:$A$58,0),MATCH(T$7,'Points - Hattrick'!$A$5:$Z$5,0)))*100)+((INDEX('Points - Fielding'!$A$5:$Z$58,MATCH($A14,'Points - Fielding'!$A$5:$A$58,0),MATCH(T$7,'Points - Fielding'!$A$5:$Z$5,0)))*10)</f>
        <v>0</v>
      </c>
      <c r="U14" s="128">
        <f>(INDEX('Points - Runs'!$A$5:$Z$58,MATCH($A14,'Points - Runs'!$A$5:$A$58,0),MATCH(U$7,'Points - Runs'!$A$5:$Z$5,0)))+((INDEX('Points - Runs 50s'!$A$5:$Z$58,MATCH($A14,'Points - Runs 50s'!$A$5:$A$58,0),MATCH(U$7,'Points - Runs 50s'!$A$5:$Z$5,0)))*25)+((INDEX('Points - Runs 100s'!$A$5:$Z$58,MATCH($A14,'Points - Runs 100s'!$A$5:$A$58,0),MATCH(U$7,'Points - Runs 100s'!$A$5:$Z$5,0)))*50)+((INDEX('Points - Wickets'!$A$5:$Z$58,MATCH($A14,'Points - Wickets'!$A$5:$A$58,0),MATCH(U$7,'Points - Wickets'!$A$5:$Z$5,0)))*10)+((INDEX('Points - 5 fers'!$A$5:$Z$58,MATCH($A14,'Points - 5 fers'!$A$5:$A$58,0),MATCH(U$7,'Points - 5 fers'!$A$5:$Z$5,0)))*50)+((INDEX('Points - Hattrick'!$A$5:$Z$58,MATCH($A14,'Points - Hattrick'!$A$5:$A$58,0),MATCH(U$7,'Points - Hattrick'!$A$5:$Z$5,0)))*100)+((INDEX('Points - Fielding'!$A$5:$Z$58,MATCH($A14,'Points - Fielding'!$A$5:$A$58,0),MATCH(U$7,'Points - Fielding'!$A$5:$Z$5,0)))*10)</f>
        <v>0</v>
      </c>
      <c r="V14" s="128">
        <f>(INDEX('Points - Runs'!$A$5:$Z$58,MATCH($A14,'Points - Runs'!$A$5:$A$58,0),MATCH(V$7,'Points - Runs'!$A$5:$Z$5,0)))+((INDEX('Points - Runs 50s'!$A$5:$Z$58,MATCH($A14,'Points - Runs 50s'!$A$5:$A$58,0),MATCH(V$7,'Points - Runs 50s'!$A$5:$Z$5,0)))*25)+((INDEX('Points - Runs 100s'!$A$5:$Z$58,MATCH($A14,'Points - Runs 100s'!$A$5:$A$58,0),MATCH(V$7,'Points - Runs 100s'!$A$5:$Z$5,0)))*50)+((INDEX('Points - Wickets'!$A$5:$Z$58,MATCH($A14,'Points - Wickets'!$A$5:$A$58,0),MATCH(V$7,'Points - Wickets'!$A$5:$Z$5,0)))*10)+((INDEX('Points - 5 fers'!$A$5:$Z$58,MATCH($A14,'Points - 5 fers'!$A$5:$A$58,0),MATCH(V$7,'Points - 5 fers'!$A$5:$Z$5,0)))*50)+((INDEX('Points - Hattrick'!$A$5:$Z$58,MATCH($A14,'Points - Hattrick'!$A$5:$A$58,0),MATCH(V$7,'Points - Hattrick'!$A$5:$Z$5,0)))*100)+((INDEX('Points - Fielding'!$A$5:$Z$58,MATCH($A14,'Points - Fielding'!$A$5:$A$58,0),MATCH(V$7,'Points - Fielding'!$A$5:$Z$5,0)))*10)</f>
        <v>0</v>
      </c>
      <c r="W14" s="129">
        <f>(INDEX('Points - Runs'!$A$5:$Z$58,MATCH($A14,'Points - Runs'!$A$5:$A$58,0),MATCH(W$7,'Points - Runs'!$A$5:$Z$5,0)))+((INDEX('Points - Runs 50s'!$A$5:$Z$58,MATCH($A14,'Points - Runs 50s'!$A$5:$A$58,0),MATCH(W$7,'Points - Runs 50s'!$A$5:$Z$5,0)))*25)+((INDEX('Points - Runs 100s'!$A$5:$Z$58,MATCH($A14,'Points - Runs 100s'!$A$5:$A$58,0),MATCH(W$7,'Points - Runs 100s'!$A$5:$Z$5,0)))*50)+((INDEX('Points - Wickets'!$A$5:$Z$58,MATCH($A14,'Points - Wickets'!$A$5:$A$58,0),MATCH(W$7,'Points - Wickets'!$A$5:$Z$5,0)))*10)+((INDEX('Points - 5 fers'!$A$5:$Z$58,MATCH($A14,'Points - 5 fers'!$A$5:$A$58,0),MATCH(W$7,'Points - 5 fers'!$A$5:$Z$5,0)))*50)+((INDEX('Points - Hattrick'!$A$5:$Z$58,MATCH($A14,'Points - Hattrick'!$A$5:$A$58,0),MATCH(W$7,'Points - Hattrick'!$A$5:$Z$5,0)))*100)+((INDEX('Points - Fielding'!$A$5:$Z$58,MATCH($A14,'Points - Fielding'!$A$5:$A$58,0),MATCH(W$7,'Points - Fielding'!$A$5:$Z$5,0)))*10)</f>
        <v>0</v>
      </c>
      <c r="X14" s="130">
        <f>(INDEX('Points - Runs'!$A$5:$Z$58,MATCH($A14,'Points - Runs'!$A$5:$A$58,0),MATCH(X$7,'Points - Runs'!$A$5:$Z$5,0)))+((INDEX('Points - Runs 50s'!$A$5:$Z$58,MATCH($A14,'Points - Runs 50s'!$A$5:$A$58,0),MATCH(X$7,'Points - Runs 50s'!$A$5:$Z$5,0)))*25)+((INDEX('Points - Runs 100s'!$A$5:$Z$58,MATCH($A14,'Points - Runs 100s'!$A$5:$A$58,0),MATCH(X$7,'Points - Runs 100s'!$A$5:$Z$5,0)))*50)+((INDEX('Points - Wickets'!$A$5:$Z$58,MATCH($A14,'Points - Wickets'!$A$5:$A$58,0),MATCH(X$7,'Points - Wickets'!$A$5:$Z$5,0)))*10)+((INDEX('Points - 5 fers'!$A$5:$Z$58,MATCH($A14,'Points - 5 fers'!$A$5:$A$58,0),MATCH(X$7,'Points - 5 fers'!$A$5:$Z$5,0)))*50)+((INDEX('Points - Hattrick'!$A$5:$Z$58,MATCH($A14,'Points - Hattrick'!$A$5:$A$58,0),MATCH(X$7,'Points - Hattrick'!$A$5:$Z$5,0)))*100)+((INDEX('Points - Fielding'!$A$5:$Z$58,MATCH($A14,'Points - Fielding'!$A$5:$A$58,0),MATCH(X$7,'Points - Fielding'!$A$5:$Z$5,0)))*10)</f>
        <v>0</v>
      </c>
      <c r="Y14" s="130">
        <f>(INDEX('Points - Runs'!$A$5:$Z$58,MATCH($A14,'Points - Runs'!$A$5:$A$58,0),MATCH(Y$7,'Points - Runs'!$A$5:$Z$5,0)))+((INDEX('Points - Runs 50s'!$A$5:$Z$58,MATCH($A14,'Points - Runs 50s'!$A$5:$A$58,0),MATCH(Y$7,'Points - Runs 50s'!$A$5:$Z$5,0)))*25)+((INDEX('Points - Runs 100s'!$A$5:$Z$58,MATCH($A14,'Points - Runs 100s'!$A$5:$A$58,0),MATCH(Y$7,'Points - Runs 100s'!$A$5:$Z$5,0)))*50)+((INDEX('Points - Wickets'!$A$5:$Z$58,MATCH($A14,'Points - Wickets'!$A$5:$A$58,0),MATCH(Y$7,'Points - Wickets'!$A$5:$Z$5,0)))*10)+((INDEX('Points - 5 fers'!$A$5:$Z$58,MATCH($A14,'Points - 5 fers'!$A$5:$A$58,0),MATCH(Y$7,'Points - 5 fers'!$A$5:$Z$5,0)))*50)+((INDEX('Points - Hattrick'!$A$5:$Z$58,MATCH($A14,'Points - Hattrick'!$A$5:$A$58,0),MATCH(Y$7,'Points - Hattrick'!$A$5:$Z$5,0)))*100)+((INDEX('Points - Fielding'!$A$5:$Z$58,MATCH($A14,'Points - Fielding'!$A$5:$A$58,0),MATCH(Y$7,'Points - Fielding'!$A$5:$Z$5,0)))*10)</f>
        <v>0</v>
      </c>
      <c r="Z14" s="130">
        <f>(INDEX('Points - Runs'!$A$5:$Z$58,MATCH($A14,'Points - Runs'!$A$5:$A$58,0),MATCH(Z$7,'Points - Runs'!$A$5:$Z$5,0)))+((INDEX('Points - Runs 50s'!$A$5:$Z$58,MATCH($A14,'Points - Runs 50s'!$A$5:$A$58,0),MATCH(Z$7,'Points - Runs 50s'!$A$5:$Z$5,0)))*25)+((INDEX('Points - Runs 100s'!$A$5:$Z$58,MATCH($A14,'Points - Runs 100s'!$A$5:$A$58,0),MATCH(Z$7,'Points - Runs 100s'!$A$5:$Z$5,0)))*50)+((INDEX('Points - Wickets'!$A$5:$Z$58,MATCH($A14,'Points - Wickets'!$A$5:$A$58,0),MATCH(Z$7,'Points - Wickets'!$A$5:$Z$5,0)))*10)+((INDEX('Points - 5 fers'!$A$5:$Z$58,MATCH($A14,'Points - 5 fers'!$A$5:$A$58,0),MATCH(Z$7,'Points - 5 fers'!$A$5:$Z$5,0)))*50)+((INDEX('Points - Hattrick'!$A$5:$Z$58,MATCH($A14,'Points - Hattrick'!$A$5:$A$58,0),MATCH(Z$7,'Points - Hattrick'!$A$5:$Z$5,0)))*100)+((INDEX('Points - Fielding'!$A$5:$Z$58,MATCH($A14,'Points - Fielding'!$A$5:$A$58,0),MATCH(Z$7,'Points - Fielding'!$A$5:$Z$5,0)))*10)</f>
        <v>0</v>
      </c>
      <c r="AA14" s="233">
        <f t="shared" si="2"/>
        <v>150</v>
      </c>
      <c r="AB14" s="231">
        <f t="shared" si="3"/>
        <v>187</v>
      </c>
      <c r="AC14" s="231">
        <f t="shared" si="4"/>
        <v>0</v>
      </c>
      <c r="AD14" s="231">
        <f t="shared" si="5"/>
        <v>0</v>
      </c>
      <c r="AE14" s="120">
        <f t="shared" si="0"/>
        <v>337</v>
      </c>
      <c r="AF14" s="187">
        <f t="shared" si="1"/>
        <v>61.272727272727273</v>
      </c>
      <c r="AH14" s="125">
        <f t="shared" si="6"/>
        <v>18</v>
      </c>
    </row>
    <row r="15" spans="1:37" s="125" customFormat="1" ht="18.75" customHeight="1" x14ac:dyDescent="0.25">
      <c r="A15" s="125" t="s">
        <v>11</v>
      </c>
      <c r="B15" s="126" t="s">
        <v>80</v>
      </c>
      <c r="C15" s="125" t="s">
        <v>104</v>
      </c>
      <c r="D15" s="127">
        <v>5.5</v>
      </c>
      <c r="E15" s="139">
        <f>(INDEX('Points - Runs'!$A$5:$Z$58,MATCH($A15,'Points - Runs'!$A$5:$A$58,0),MATCH(E$7,'Points - Runs'!$A$5:$Z$5,0)))+((INDEX('Points - Runs 50s'!$A$5:$Z$58,MATCH($A15,'Points - Runs 50s'!$A$5:$A$58,0),MATCH(E$7,'Points - Runs 50s'!$A$5:$Z$5,0)))*25)+((INDEX('Points - Runs 100s'!$A$5:$Z$58,MATCH($A15,'Points - Runs 100s'!$A$5:$A$58,0),MATCH(E$7,'Points - Runs 100s'!$A$5:$Z$5,0)))*50)+((INDEX('Points - Wickets'!$A$5:$Z$58,MATCH($A15,'Points - Wickets'!$A$5:$A$58,0),MATCH(E$7,'Points - Wickets'!$A$5:$Z$5,0)))*10)+((INDEX('Points - 5 fers'!$A$5:$Z$58,MATCH($A15,'Points - 5 fers'!$A$5:$A$58,0),MATCH(E$7,'Points - 5 fers'!$A$5:$Z$5,0)))*50)+((INDEX('Points - Hattrick'!$A$5:$Z$58,MATCH($A15,'Points - Hattrick'!$A$5:$A$58,0),MATCH(E$7,'Points - Hattrick'!$A$5:$Z$5,0)))*100)+((INDEX('Points - Fielding'!$A$5:$Z$58,MATCH($A15,'Points - Fielding'!$A$5:$A$58,0),MATCH(E$7,'Points - Fielding'!$A$5:$Z$5,0)))*10)</f>
        <v>0</v>
      </c>
      <c r="F15" s="139">
        <f>(INDEX('Points - Runs'!$A$5:$Z$58,MATCH($A15,'Points - Runs'!$A$5:$A$58,0),MATCH(F$7,'Points - Runs'!$A$5:$Z$5,0)))+((INDEX('Points - Runs 50s'!$A$5:$Z$58,MATCH($A15,'Points - Runs 50s'!$A$5:$A$58,0),MATCH(F$7,'Points - Runs 50s'!$A$5:$Z$5,0)))*25)+((INDEX('Points - Runs 100s'!$A$5:$Z$58,MATCH($A15,'Points - Runs 100s'!$A$5:$A$58,0),MATCH(F$7,'Points - Runs 100s'!$A$5:$Z$5,0)))*50)+((INDEX('Points - Wickets'!$A$5:$Z$58,MATCH($A15,'Points - Wickets'!$A$5:$A$58,0),MATCH(F$7,'Points - Wickets'!$A$5:$Z$5,0)))*10)+((INDEX('Points - 5 fers'!$A$5:$Z$58,MATCH($A15,'Points - 5 fers'!$A$5:$A$58,0),MATCH(F$7,'Points - 5 fers'!$A$5:$Z$5,0)))*50)+((INDEX('Points - Hattrick'!$A$5:$Z$58,MATCH($A15,'Points - Hattrick'!$A$5:$A$58,0),MATCH(F$7,'Points - Hattrick'!$A$5:$Z$5,0)))*100)+((INDEX('Points - Fielding'!$A$5:$Z$58,MATCH($A15,'Points - Fielding'!$A$5:$A$58,0),MATCH(F$7,'Points - Fielding'!$A$5:$Z$5,0)))*10)</f>
        <v>15</v>
      </c>
      <c r="G15" s="139">
        <f>(INDEX('Points - Runs'!$A$5:$Z$58,MATCH($A15,'Points - Runs'!$A$5:$A$58,0),MATCH(G$7,'Points - Runs'!$A$5:$Z$5,0)))+((INDEX('Points - Runs 50s'!$A$5:$Z$58,MATCH($A15,'Points - Runs 50s'!$A$5:$A$58,0),MATCH(G$7,'Points - Runs 50s'!$A$5:$Z$5,0)))*25)+((INDEX('Points - Runs 100s'!$A$5:$Z$58,MATCH($A15,'Points - Runs 100s'!$A$5:$A$58,0),MATCH(G$7,'Points - Runs 100s'!$A$5:$Z$5,0)))*50)+((INDEX('Points - Wickets'!$A$5:$Z$58,MATCH($A15,'Points - Wickets'!$A$5:$A$58,0),MATCH(G$7,'Points - Wickets'!$A$5:$Z$5,0)))*10)+((INDEX('Points - 5 fers'!$A$5:$Z$58,MATCH($A15,'Points - 5 fers'!$A$5:$A$58,0),MATCH(G$7,'Points - 5 fers'!$A$5:$Z$5,0)))*50)+((INDEX('Points - Hattrick'!$A$5:$Z$58,MATCH($A15,'Points - Hattrick'!$A$5:$A$58,0),MATCH(G$7,'Points - Hattrick'!$A$5:$Z$5,0)))*100)+((INDEX('Points - Fielding'!$A$5:$Z$58,MATCH($A15,'Points - Fielding'!$A$5:$A$58,0),MATCH(G$7,'Points - Fielding'!$A$5:$Z$5,0)))*10)</f>
        <v>0</v>
      </c>
      <c r="H15" s="128">
        <f>(INDEX('Points - Runs'!$A$5:$Z$58,MATCH($A15,'Points - Runs'!$A$5:$A$58,0),MATCH(H$7,'Points - Runs'!$A$5:$Z$5,0)))+((INDEX('Points - Runs 50s'!$A$5:$Z$58,MATCH($A15,'Points - Runs 50s'!$A$5:$A$58,0),MATCH(H$7,'Points - Runs 50s'!$A$5:$Z$5,0)))*25)+((INDEX('Points - Runs 100s'!$A$5:$Z$58,MATCH($A15,'Points - Runs 100s'!$A$5:$A$58,0),MATCH(H$7,'Points - Runs 100s'!$A$5:$Z$5,0)))*50)+((INDEX('Points - Wickets'!$A$5:$Z$58,MATCH($A15,'Points - Wickets'!$A$5:$A$58,0),MATCH(H$7,'Points - Wickets'!$A$5:$Z$5,0)))*10)+((INDEX('Points - 5 fers'!$A$5:$Z$58,MATCH($A15,'Points - 5 fers'!$A$5:$A$58,0),MATCH(H$7,'Points - 5 fers'!$A$5:$Z$5,0)))*50)+((INDEX('Points - Hattrick'!$A$5:$Z$58,MATCH($A15,'Points - Hattrick'!$A$5:$A$58,0),MATCH(H$7,'Points - Hattrick'!$A$5:$Z$5,0)))*100)+((INDEX('Points - Fielding'!$A$5:$Z$58,MATCH($A15,'Points - Fielding'!$A$5:$A$58,0),MATCH(H$7,'Points - Fielding'!$A$5:$Z$5,0)))*10)</f>
        <v>0</v>
      </c>
      <c r="I15" s="128">
        <f>(INDEX('Points - Runs'!$A$5:$Z$58,MATCH($A15,'Points - Runs'!$A$5:$A$58,0),MATCH(I$7,'Points - Runs'!$A$5:$Z$5,0)))+((INDEX('Points - Runs 50s'!$A$5:$Z$58,MATCH($A15,'Points - Runs 50s'!$A$5:$A$58,0),MATCH(I$7,'Points - Runs 50s'!$A$5:$Z$5,0)))*25)+((INDEX('Points - Runs 100s'!$A$5:$Z$58,MATCH($A15,'Points - Runs 100s'!$A$5:$A$58,0),MATCH(I$7,'Points - Runs 100s'!$A$5:$Z$5,0)))*50)+((INDEX('Points - Wickets'!$A$5:$Z$58,MATCH($A15,'Points - Wickets'!$A$5:$A$58,0),MATCH(I$7,'Points - Wickets'!$A$5:$Z$5,0)))*10)+((INDEX('Points - 5 fers'!$A$5:$Z$58,MATCH($A15,'Points - 5 fers'!$A$5:$A$58,0),MATCH(I$7,'Points - 5 fers'!$A$5:$Z$5,0)))*50)+((INDEX('Points - Hattrick'!$A$5:$Z$58,MATCH($A15,'Points - Hattrick'!$A$5:$A$58,0),MATCH(I$7,'Points - Hattrick'!$A$5:$Z$5,0)))*100)+((INDEX('Points - Fielding'!$A$5:$Z$58,MATCH($A15,'Points - Fielding'!$A$5:$A$58,0),MATCH(I$7,'Points - Fielding'!$A$5:$Z$5,0)))*10)</f>
        <v>0</v>
      </c>
      <c r="J15" s="130">
        <f>(INDEX('Points - Runs'!$A$5:$Z$58,MATCH($A15,'Points - Runs'!$A$5:$A$58,0),MATCH(J$7,'Points - Runs'!$A$5:$Z$5,0)))+((INDEX('Points - Runs 50s'!$A$5:$Z$58,MATCH($A15,'Points - Runs 50s'!$A$5:$A$58,0),MATCH(J$7,'Points - Runs 50s'!$A$5:$Z$5,0)))*25)+((INDEX('Points - Runs 100s'!$A$5:$Z$58,MATCH($A15,'Points - Runs 100s'!$A$5:$A$58,0),MATCH(J$7,'Points - Runs 100s'!$A$5:$Z$5,0)))*50)+((INDEX('Points - Wickets'!$A$5:$Z$58,MATCH($A15,'Points - Wickets'!$A$5:$A$58,0),MATCH(J$7,'Points - Wickets'!$A$5:$Z$5,0)))*10)+((INDEX('Points - 5 fers'!$A$5:$Z$58,MATCH($A15,'Points - 5 fers'!$A$5:$A$58,0),MATCH(J$7,'Points - 5 fers'!$A$5:$Z$5,0)))*50)+((INDEX('Points - Hattrick'!$A$5:$Z$58,MATCH($A15,'Points - Hattrick'!$A$5:$A$58,0),MATCH(J$7,'Points - Hattrick'!$A$5:$Z$5,0)))*100)+((INDEX('Points - Fielding'!$A$5:$Z$58,MATCH($A15,'Points - Fielding'!$A$5:$A$58,0),MATCH(J$7,'Points - Fielding'!$A$5:$Z$5,0)))*10)</f>
        <v>17</v>
      </c>
      <c r="K15" s="129">
        <f>(INDEX('Points - Runs'!$A$5:$Z$58,MATCH($A15,'Points - Runs'!$A$5:$A$58,0),MATCH(K$7,'Points - Runs'!$A$5:$Z$5,0)))+((INDEX('Points - Runs 50s'!$A$5:$Z$58,MATCH($A15,'Points - Runs 50s'!$A$5:$A$58,0),MATCH(K$7,'Points - Runs 50s'!$A$5:$Z$5,0)))*25)+((INDEX('Points - Runs 100s'!$A$5:$Z$58,MATCH($A15,'Points - Runs 100s'!$A$5:$A$58,0),MATCH(K$7,'Points - Runs 100s'!$A$5:$Z$5,0)))*50)+((INDEX('Points - Wickets'!$A$5:$Z$58,MATCH($A15,'Points - Wickets'!$A$5:$A$58,0),MATCH(K$7,'Points - Wickets'!$A$5:$Z$5,0)))*10)+((INDEX('Points - 5 fers'!$A$5:$Z$58,MATCH($A15,'Points - 5 fers'!$A$5:$A$58,0),MATCH(K$7,'Points - 5 fers'!$A$5:$Z$5,0)))*50)+((INDEX('Points - Hattrick'!$A$5:$Z$58,MATCH($A15,'Points - Hattrick'!$A$5:$A$58,0),MATCH(K$7,'Points - Hattrick'!$A$5:$Z$5,0)))*100)+((INDEX('Points - Fielding'!$A$5:$Z$58,MATCH($A15,'Points - Fielding'!$A$5:$A$58,0),MATCH(K$7,'Points - Fielding'!$A$5:$Z$5,0)))*10)</f>
        <v>0</v>
      </c>
      <c r="L15" s="130">
        <f>(INDEX('Points - Runs'!$A$5:$Z$58,MATCH($A15,'Points - Runs'!$A$5:$A$58,0),MATCH(L$7,'Points - Runs'!$A$5:$Z$5,0)))+((INDEX('Points - Runs 50s'!$A$5:$Z$58,MATCH($A15,'Points - Runs 50s'!$A$5:$A$58,0),MATCH(L$7,'Points - Runs 50s'!$A$5:$Z$5,0)))*25)+((INDEX('Points - Runs 100s'!$A$5:$Z$58,MATCH($A15,'Points - Runs 100s'!$A$5:$A$58,0),MATCH(L$7,'Points - Runs 100s'!$A$5:$Z$5,0)))*50)+((INDEX('Points - Wickets'!$A$5:$Z$58,MATCH($A15,'Points - Wickets'!$A$5:$A$58,0),MATCH(L$7,'Points - Wickets'!$A$5:$Z$5,0)))*10)+((INDEX('Points - 5 fers'!$A$5:$Z$58,MATCH($A15,'Points - 5 fers'!$A$5:$A$58,0),MATCH(L$7,'Points - 5 fers'!$A$5:$Z$5,0)))*50)+((INDEX('Points - Hattrick'!$A$5:$Z$58,MATCH($A15,'Points - Hattrick'!$A$5:$A$58,0),MATCH(L$7,'Points - Hattrick'!$A$5:$Z$5,0)))*100)+((INDEX('Points - Fielding'!$A$5:$Z$58,MATCH($A15,'Points - Fielding'!$A$5:$A$58,0),MATCH(L$7,'Points - Fielding'!$A$5:$Z$5,0)))*10)</f>
        <v>0</v>
      </c>
      <c r="M15" s="130">
        <f>(INDEX('Points - Runs'!$A$5:$Z$58,MATCH($A15,'Points - Runs'!$A$5:$A$58,0),MATCH(M$7,'Points - Runs'!$A$5:$Z$5,0)))+((INDEX('Points - Runs 50s'!$A$5:$Z$58,MATCH($A15,'Points - Runs 50s'!$A$5:$A$58,0),MATCH(M$7,'Points - Runs 50s'!$A$5:$Z$5,0)))*25)+((INDEX('Points - Runs 100s'!$A$5:$Z$58,MATCH($A15,'Points - Runs 100s'!$A$5:$A$58,0),MATCH(M$7,'Points - Runs 100s'!$A$5:$Z$5,0)))*50)+((INDEX('Points - Wickets'!$A$5:$Z$58,MATCH($A15,'Points - Wickets'!$A$5:$A$58,0),MATCH(M$7,'Points - Wickets'!$A$5:$Z$5,0)))*10)+((INDEX('Points - 5 fers'!$A$5:$Z$58,MATCH($A15,'Points - 5 fers'!$A$5:$A$58,0),MATCH(M$7,'Points - 5 fers'!$A$5:$Z$5,0)))*50)+((INDEX('Points - Hattrick'!$A$5:$Z$58,MATCH($A15,'Points - Hattrick'!$A$5:$A$58,0),MATCH(M$7,'Points - Hattrick'!$A$5:$Z$5,0)))*100)+((INDEX('Points - Fielding'!$A$5:$Z$58,MATCH($A15,'Points - Fielding'!$A$5:$A$58,0),MATCH(M$7,'Points - Fielding'!$A$5:$Z$5,0)))*10)</f>
        <v>0</v>
      </c>
      <c r="N15" s="130">
        <f>(INDEX('Points - Runs'!$A$5:$Z$58,MATCH($A15,'Points - Runs'!$A$5:$A$58,0),MATCH(N$7,'Points - Runs'!$A$5:$Z$5,0)))+((INDEX('Points - Runs 50s'!$A$5:$Z$58,MATCH($A15,'Points - Runs 50s'!$A$5:$A$58,0),MATCH(N$7,'Points - Runs 50s'!$A$5:$Z$5,0)))*25)+((INDEX('Points - Runs 100s'!$A$5:$Z$58,MATCH($A15,'Points - Runs 100s'!$A$5:$A$58,0),MATCH(N$7,'Points - Runs 100s'!$A$5:$Z$5,0)))*50)+((INDEX('Points - Wickets'!$A$5:$Z$58,MATCH($A15,'Points - Wickets'!$A$5:$A$58,0),MATCH(N$7,'Points - Wickets'!$A$5:$Z$5,0)))*10)+((INDEX('Points - 5 fers'!$A$5:$Z$58,MATCH($A15,'Points - 5 fers'!$A$5:$A$58,0),MATCH(N$7,'Points - 5 fers'!$A$5:$Z$5,0)))*50)+((INDEX('Points - Hattrick'!$A$5:$Z$58,MATCH($A15,'Points - Hattrick'!$A$5:$A$58,0),MATCH(N$7,'Points - Hattrick'!$A$5:$Z$5,0)))*100)+((INDEX('Points - Fielding'!$A$5:$Z$58,MATCH($A15,'Points - Fielding'!$A$5:$A$58,0),MATCH(N$7,'Points - Fielding'!$A$5:$Z$5,0)))*10)</f>
        <v>0</v>
      </c>
      <c r="O15" s="130">
        <f>(INDEX('Points - Runs'!$A$5:$Z$58,MATCH($A15,'Points - Runs'!$A$5:$A$58,0),MATCH(O$7,'Points - Runs'!$A$5:$Z$5,0)))+((INDEX('Points - Runs 50s'!$A$5:$Z$58,MATCH($A15,'Points - Runs 50s'!$A$5:$A$58,0),MATCH(O$7,'Points - Runs 50s'!$A$5:$Z$5,0)))*25)+((INDEX('Points - Runs 100s'!$A$5:$Z$58,MATCH($A15,'Points - Runs 100s'!$A$5:$A$58,0),MATCH(O$7,'Points - Runs 100s'!$A$5:$Z$5,0)))*50)+((INDEX('Points - Wickets'!$A$5:$Z$58,MATCH($A15,'Points - Wickets'!$A$5:$A$58,0),MATCH(O$7,'Points - Wickets'!$A$5:$Z$5,0)))*10)+((INDEX('Points - 5 fers'!$A$5:$Z$58,MATCH($A15,'Points - 5 fers'!$A$5:$A$58,0),MATCH(O$7,'Points - 5 fers'!$A$5:$Z$5,0)))*50)+((INDEX('Points - Hattrick'!$A$5:$Z$58,MATCH($A15,'Points - Hattrick'!$A$5:$A$58,0),MATCH(O$7,'Points - Hattrick'!$A$5:$Z$5,0)))*100)+((INDEX('Points - Fielding'!$A$5:$Z$58,MATCH($A15,'Points - Fielding'!$A$5:$A$58,0),MATCH(O$7,'Points - Fielding'!$A$5:$Z$5,0)))*10)</f>
        <v>11</v>
      </c>
      <c r="P15" s="131">
        <f>(INDEX('Points - Runs'!$A$5:$Z$58,MATCH($A15,'Points - Runs'!$A$5:$A$58,0),MATCH(P$7,'Points - Runs'!$A$5:$Z$5,0)))+((INDEX('Points - Runs 50s'!$A$5:$Z$58,MATCH($A15,'Points - Runs 50s'!$A$5:$A$58,0),MATCH(P$7,'Points - Runs 50s'!$A$5:$Z$5,0)))*25)+((INDEX('Points - Runs 100s'!$A$5:$Z$58,MATCH($A15,'Points - Runs 100s'!$A$5:$A$58,0),MATCH(P$7,'Points - Runs 100s'!$A$5:$Z$5,0)))*50)+((INDEX('Points - Wickets'!$A$5:$Z$58,MATCH($A15,'Points - Wickets'!$A$5:$A$58,0),MATCH(P$7,'Points - Wickets'!$A$5:$Z$5,0)))*10)+((INDEX('Points - 5 fers'!$A$5:$Z$58,MATCH($A15,'Points - 5 fers'!$A$5:$A$58,0),MATCH(P$7,'Points - 5 fers'!$A$5:$Z$5,0)))*50)+((INDEX('Points - Hattrick'!$A$5:$Z$58,MATCH($A15,'Points - Hattrick'!$A$5:$A$58,0),MATCH(P$7,'Points - Hattrick'!$A$5:$Z$5,0)))*100)+((INDEX('Points - Fielding'!$A$5:$Z$58,MATCH($A15,'Points - Fielding'!$A$5:$A$58,0),MATCH(P$7,'Points - Fielding'!$A$5:$Z$5,0)))*10)</f>
        <v>12</v>
      </c>
      <c r="Q15" s="128">
        <f>(INDEX('Points - Runs'!$A$5:$Z$58,MATCH($A15,'Points - Runs'!$A$5:$A$58,0),MATCH(Q$7,'Points - Runs'!$A$5:$Z$5,0)))+((INDEX('Points - Runs 50s'!$A$5:$Z$58,MATCH($A15,'Points - Runs 50s'!$A$5:$A$58,0),MATCH(Q$7,'Points - Runs 50s'!$A$5:$Z$5,0)))*25)+((INDEX('Points - Runs 100s'!$A$5:$Z$58,MATCH($A15,'Points - Runs 100s'!$A$5:$A$58,0),MATCH(Q$7,'Points - Runs 100s'!$A$5:$Z$5,0)))*50)+((INDEX('Points - Wickets'!$A$5:$Z$58,MATCH($A15,'Points - Wickets'!$A$5:$A$58,0),MATCH(Q$7,'Points - Wickets'!$A$5:$Z$5,0)))*10)+((INDEX('Points - 5 fers'!$A$5:$Z$58,MATCH($A15,'Points - 5 fers'!$A$5:$A$58,0),MATCH(Q$7,'Points - 5 fers'!$A$5:$Z$5,0)))*50)+((INDEX('Points - Hattrick'!$A$5:$Z$58,MATCH($A15,'Points - Hattrick'!$A$5:$A$58,0),MATCH(Q$7,'Points - Hattrick'!$A$5:$Z$5,0)))*100)+((INDEX('Points - Fielding'!$A$5:$Z$58,MATCH($A15,'Points - Fielding'!$A$5:$A$58,0),MATCH(Q$7,'Points - Fielding'!$A$5:$Z$5,0)))*10)</f>
        <v>0</v>
      </c>
      <c r="R15" s="128">
        <f>(INDEX('Points - Runs'!$A$5:$Z$58,MATCH($A15,'Points - Runs'!$A$5:$A$58,0),MATCH(R$7,'Points - Runs'!$A$5:$Z$5,0)))+((INDEX('Points - Runs 50s'!$A$5:$Z$58,MATCH($A15,'Points - Runs 50s'!$A$5:$A$58,0),MATCH(R$7,'Points - Runs 50s'!$A$5:$Z$5,0)))*25)+((INDEX('Points - Runs 100s'!$A$5:$Z$58,MATCH($A15,'Points - Runs 100s'!$A$5:$A$58,0),MATCH(R$7,'Points - Runs 100s'!$A$5:$Z$5,0)))*50)+((INDEX('Points - Wickets'!$A$5:$Z$58,MATCH($A15,'Points - Wickets'!$A$5:$A$58,0),MATCH(R$7,'Points - Wickets'!$A$5:$Z$5,0)))*10)+((INDEX('Points - 5 fers'!$A$5:$Z$58,MATCH($A15,'Points - 5 fers'!$A$5:$A$58,0),MATCH(R$7,'Points - 5 fers'!$A$5:$Z$5,0)))*50)+((INDEX('Points - Hattrick'!$A$5:$Z$58,MATCH($A15,'Points - Hattrick'!$A$5:$A$58,0),MATCH(R$7,'Points - Hattrick'!$A$5:$Z$5,0)))*100)+((INDEX('Points - Fielding'!$A$5:$Z$58,MATCH($A15,'Points - Fielding'!$A$5:$A$58,0),MATCH(R$7,'Points - Fielding'!$A$5:$Z$5,0)))*10)</f>
        <v>0</v>
      </c>
      <c r="S15" s="128">
        <f>(INDEX('Points - Runs'!$A$5:$Z$58,MATCH($A15,'Points - Runs'!$A$5:$A$58,0),MATCH(S$7,'Points - Runs'!$A$5:$Z$5,0)))+((INDEX('Points - Runs 50s'!$A$5:$Z$58,MATCH($A15,'Points - Runs 50s'!$A$5:$A$58,0),MATCH(S$7,'Points - Runs 50s'!$A$5:$Z$5,0)))*25)+((INDEX('Points - Runs 100s'!$A$5:$Z$58,MATCH($A15,'Points - Runs 100s'!$A$5:$A$58,0),MATCH(S$7,'Points - Runs 100s'!$A$5:$Z$5,0)))*50)+((INDEX('Points - Wickets'!$A$5:$Z$58,MATCH($A15,'Points - Wickets'!$A$5:$A$58,0),MATCH(S$7,'Points - Wickets'!$A$5:$Z$5,0)))*10)+((INDEX('Points - 5 fers'!$A$5:$Z$58,MATCH($A15,'Points - 5 fers'!$A$5:$A$58,0),MATCH(S$7,'Points - 5 fers'!$A$5:$Z$5,0)))*50)+((INDEX('Points - Hattrick'!$A$5:$Z$58,MATCH($A15,'Points - Hattrick'!$A$5:$A$58,0),MATCH(S$7,'Points - Hattrick'!$A$5:$Z$5,0)))*100)+((INDEX('Points - Fielding'!$A$5:$Z$58,MATCH($A15,'Points - Fielding'!$A$5:$A$58,0),MATCH(S$7,'Points - Fielding'!$A$5:$Z$5,0)))*10)</f>
        <v>0</v>
      </c>
      <c r="T15" s="128">
        <f>(INDEX('Points - Runs'!$A$5:$Z$58,MATCH($A15,'Points - Runs'!$A$5:$A$58,0),MATCH(T$7,'Points - Runs'!$A$5:$Z$5,0)))+((INDEX('Points - Runs 50s'!$A$5:$Z$58,MATCH($A15,'Points - Runs 50s'!$A$5:$A$58,0),MATCH(T$7,'Points - Runs 50s'!$A$5:$Z$5,0)))*25)+((INDEX('Points - Runs 100s'!$A$5:$Z$58,MATCH($A15,'Points - Runs 100s'!$A$5:$A$58,0),MATCH(T$7,'Points - Runs 100s'!$A$5:$Z$5,0)))*50)+((INDEX('Points - Wickets'!$A$5:$Z$58,MATCH($A15,'Points - Wickets'!$A$5:$A$58,0),MATCH(T$7,'Points - Wickets'!$A$5:$Z$5,0)))*10)+((INDEX('Points - 5 fers'!$A$5:$Z$58,MATCH($A15,'Points - 5 fers'!$A$5:$A$58,0),MATCH(T$7,'Points - 5 fers'!$A$5:$Z$5,0)))*50)+((INDEX('Points - Hattrick'!$A$5:$Z$58,MATCH($A15,'Points - Hattrick'!$A$5:$A$58,0),MATCH(T$7,'Points - Hattrick'!$A$5:$Z$5,0)))*100)+((INDEX('Points - Fielding'!$A$5:$Z$58,MATCH($A15,'Points - Fielding'!$A$5:$A$58,0),MATCH(T$7,'Points - Fielding'!$A$5:$Z$5,0)))*10)</f>
        <v>0</v>
      </c>
      <c r="U15" s="128">
        <f>(INDEX('Points - Runs'!$A$5:$Z$58,MATCH($A15,'Points - Runs'!$A$5:$A$58,0),MATCH(U$7,'Points - Runs'!$A$5:$Z$5,0)))+((INDEX('Points - Runs 50s'!$A$5:$Z$58,MATCH($A15,'Points - Runs 50s'!$A$5:$A$58,0),MATCH(U$7,'Points - Runs 50s'!$A$5:$Z$5,0)))*25)+((INDEX('Points - Runs 100s'!$A$5:$Z$58,MATCH($A15,'Points - Runs 100s'!$A$5:$A$58,0),MATCH(U$7,'Points - Runs 100s'!$A$5:$Z$5,0)))*50)+((INDEX('Points - Wickets'!$A$5:$Z$58,MATCH($A15,'Points - Wickets'!$A$5:$A$58,0),MATCH(U$7,'Points - Wickets'!$A$5:$Z$5,0)))*10)+((INDEX('Points - 5 fers'!$A$5:$Z$58,MATCH($A15,'Points - 5 fers'!$A$5:$A$58,0),MATCH(U$7,'Points - 5 fers'!$A$5:$Z$5,0)))*50)+((INDEX('Points - Hattrick'!$A$5:$Z$58,MATCH($A15,'Points - Hattrick'!$A$5:$A$58,0),MATCH(U$7,'Points - Hattrick'!$A$5:$Z$5,0)))*100)+((INDEX('Points - Fielding'!$A$5:$Z$58,MATCH($A15,'Points - Fielding'!$A$5:$A$58,0),MATCH(U$7,'Points - Fielding'!$A$5:$Z$5,0)))*10)</f>
        <v>0</v>
      </c>
      <c r="V15" s="128">
        <f>(INDEX('Points - Runs'!$A$5:$Z$58,MATCH($A15,'Points - Runs'!$A$5:$A$58,0),MATCH(V$7,'Points - Runs'!$A$5:$Z$5,0)))+((INDEX('Points - Runs 50s'!$A$5:$Z$58,MATCH($A15,'Points - Runs 50s'!$A$5:$A$58,0),MATCH(V$7,'Points - Runs 50s'!$A$5:$Z$5,0)))*25)+((INDEX('Points - Runs 100s'!$A$5:$Z$58,MATCH($A15,'Points - Runs 100s'!$A$5:$A$58,0),MATCH(V$7,'Points - Runs 100s'!$A$5:$Z$5,0)))*50)+((INDEX('Points - Wickets'!$A$5:$Z$58,MATCH($A15,'Points - Wickets'!$A$5:$A$58,0),MATCH(V$7,'Points - Wickets'!$A$5:$Z$5,0)))*10)+((INDEX('Points - 5 fers'!$A$5:$Z$58,MATCH($A15,'Points - 5 fers'!$A$5:$A$58,0),MATCH(V$7,'Points - 5 fers'!$A$5:$Z$5,0)))*50)+((INDEX('Points - Hattrick'!$A$5:$Z$58,MATCH($A15,'Points - Hattrick'!$A$5:$A$58,0),MATCH(V$7,'Points - Hattrick'!$A$5:$Z$5,0)))*100)+((INDEX('Points - Fielding'!$A$5:$Z$58,MATCH($A15,'Points - Fielding'!$A$5:$A$58,0),MATCH(V$7,'Points - Fielding'!$A$5:$Z$5,0)))*10)</f>
        <v>0</v>
      </c>
      <c r="W15" s="129">
        <f>(INDEX('Points - Runs'!$A$5:$Z$58,MATCH($A15,'Points - Runs'!$A$5:$A$58,0),MATCH(W$7,'Points - Runs'!$A$5:$Z$5,0)))+((INDEX('Points - Runs 50s'!$A$5:$Z$58,MATCH($A15,'Points - Runs 50s'!$A$5:$A$58,0),MATCH(W$7,'Points - Runs 50s'!$A$5:$Z$5,0)))*25)+((INDEX('Points - Runs 100s'!$A$5:$Z$58,MATCH($A15,'Points - Runs 100s'!$A$5:$A$58,0),MATCH(W$7,'Points - Runs 100s'!$A$5:$Z$5,0)))*50)+((INDEX('Points - Wickets'!$A$5:$Z$58,MATCH($A15,'Points - Wickets'!$A$5:$A$58,0),MATCH(W$7,'Points - Wickets'!$A$5:$Z$5,0)))*10)+((INDEX('Points - 5 fers'!$A$5:$Z$58,MATCH($A15,'Points - 5 fers'!$A$5:$A$58,0),MATCH(W$7,'Points - 5 fers'!$A$5:$Z$5,0)))*50)+((INDEX('Points - Hattrick'!$A$5:$Z$58,MATCH($A15,'Points - Hattrick'!$A$5:$A$58,0),MATCH(W$7,'Points - Hattrick'!$A$5:$Z$5,0)))*100)+((INDEX('Points - Fielding'!$A$5:$Z$58,MATCH($A15,'Points - Fielding'!$A$5:$A$58,0),MATCH(W$7,'Points - Fielding'!$A$5:$Z$5,0)))*10)</f>
        <v>0</v>
      </c>
      <c r="X15" s="130">
        <f>(INDEX('Points - Runs'!$A$5:$Z$58,MATCH($A15,'Points - Runs'!$A$5:$A$58,0),MATCH(X$7,'Points - Runs'!$A$5:$Z$5,0)))+((INDEX('Points - Runs 50s'!$A$5:$Z$58,MATCH($A15,'Points - Runs 50s'!$A$5:$A$58,0),MATCH(X$7,'Points - Runs 50s'!$A$5:$Z$5,0)))*25)+((INDEX('Points - Runs 100s'!$A$5:$Z$58,MATCH($A15,'Points - Runs 100s'!$A$5:$A$58,0),MATCH(X$7,'Points - Runs 100s'!$A$5:$Z$5,0)))*50)+((INDEX('Points - Wickets'!$A$5:$Z$58,MATCH($A15,'Points - Wickets'!$A$5:$A$58,0),MATCH(X$7,'Points - Wickets'!$A$5:$Z$5,0)))*10)+((INDEX('Points - 5 fers'!$A$5:$Z$58,MATCH($A15,'Points - 5 fers'!$A$5:$A$58,0),MATCH(X$7,'Points - 5 fers'!$A$5:$Z$5,0)))*50)+((INDEX('Points - Hattrick'!$A$5:$Z$58,MATCH($A15,'Points - Hattrick'!$A$5:$A$58,0),MATCH(X$7,'Points - Hattrick'!$A$5:$Z$5,0)))*100)+((INDEX('Points - Fielding'!$A$5:$Z$58,MATCH($A15,'Points - Fielding'!$A$5:$A$58,0),MATCH(X$7,'Points - Fielding'!$A$5:$Z$5,0)))*10)</f>
        <v>0</v>
      </c>
      <c r="Y15" s="130">
        <f>(INDEX('Points - Runs'!$A$5:$Z$58,MATCH($A15,'Points - Runs'!$A$5:$A$58,0),MATCH(Y$7,'Points - Runs'!$A$5:$Z$5,0)))+((INDEX('Points - Runs 50s'!$A$5:$Z$58,MATCH($A15,'Points - Runs 50s'!$A$5:$A$58,0),MATCH(Y$7,'Points - Runs 50s'!$A$5:$Z$5,0)))*25)+((INDEX('Points - Runs 100s'!$A$5:$Z$58,MATCH($A15,'Points - Runs 100s'!$A$5:$A$58,0),MATCH(Y$7,'Points - Runs 100s'!$A$5:$Z$5,0)))*50)+((INDEX('Points - Wickets'!$A$5:$Z$58,MATCH($A15,'Points - Wickets'!$A$5:$A$58,0),MATCH(Y$7,'Points - Wickets'!$A$5:$Z$5,0)))*10)+((INDEX('Points - 5 fers'!$A$5:$Z$58,MATCH($A15,'Points - 5 fers'!$A$5:$A$58,0),MATCH(Y$7,'Points - 5 fers'!$A$5:$Z$5,0)))*50)+((INDEX('Points - Hattrick'!$A$5:$Z$58,MATCH($A15,'Points - Hattrick'!$A$5:$A$58,0),MATCH(Y$7,'Points - Hattrick'!$A$5:$Z$5,0)))*100)+((INDEX('Points - Fielding'!$A$5:$Z$58,MATCH($A15,'Points - Fielding'!$A$5:$A$58,0),MATCH(Y$7,'Points - Fielding'!$A$5:$Z$5,0)))*10)</f>
        <v>0</v>
      </c>
      <c r="Z15" s="130">
        <f>(INDEX('Points - Runs'!$A$5:$Z$58,MATCH($A15,'Points - Runs'!$A$5:$A$58,0),MATCH(Z$7,'Points - Runs'!$A$5:$Z$5,0)))+((INDEX('Points - Runs 50s'!$A$5:$Z$58,MATCH($A15,'Points - Runs 50s'!$A$5:$A$58,0),MATCH(Z$7,'Points - Runs 50s'!$A$5:$Z$5,0)))*25)+((INDEX('Points - Runs 100s'!$A$5:$Z$58,MATCH($A15,'Points - Runs 100s'!$A$5:$A$58,0),MATCH(Z$7,'Points - Runs 100s'!$A$5:$Z$5,0)))*50)+((INDEX('Points - Wickets'!$A$5:$Z$58,MATCH($A15,'Points - Wickets'!$A$5:$A$58,0),MATCH(Z$7,'Points - Wickets'!$A$5:$Z$5,0)))*10)+((INDEX('Points - 5 fers'!$A$5:$Z$58,MATCH($A15,'Points - 5 fers'!$A$5:$A$58,0),MATCH(Z$7,'Points - 5 fers'!$A$5:$Z$5,0)))*50)+((INDEX('Points - Hattrick'!$A$5:$Z$58,MATCH($A15,'Points - Hattrick'!$A$5:$A$58,0),MATCH(Z$7,'Points - Hattrick'!$A$5:$Z$5,0)))*100)+((INDEX('Points - Fielding'!$A$5:$Z$58,MATCH($A15,'Points - Fielding'!$A$5:$A$58,0),MATCH(Z$7,'Points - Fielding'!$A$5:$Z$5,0)))*10)</f>
        <v>0</v>
      </c>
      <c r="AA15" s="233">
        <f t="shared" si="2"/>
        <v>32</v>
      </c>
      <c r="AB15" s="231">
        <f t="shared" si="3"/>
        <v>23</v>
      </c>
      <c r="AC15" s="231">
        <f t="shared" si="4"/>
        <v>0</v>
      </c>
      <c r="AD15" s="231">
        <f t="shared" si="5"/>
        <v>0</v>
      </c>
      <c r="AE15" s="120">
        <f t="shared" si="0"/>
        <v>55</v>
      </c>
      <c r="AF15" s="187">
        <f t="shared" si="1"/>
        <v>10</v>
      </c>
      <c r="AH15" s="125">
        <f t="shared" si="6"/>
        <v>39</v>
      </c>
    </row>
    <row r="16" spans="1:37" s="125" customFormat="1" ht="18.75" customHeight="1" x14ac:dyDescent="0.25">
      <c r="A16" s="125" t="s">
        <v>15</v>
      </c>
      <c r="B16" s="126" t="s">
        <v>79</v>
      </c>
      <c r="C16" s="125" t="s">
        <v>104</v>
      </c>
      <c r="D16" s="127">
        <v>5</v>
      </c>
      <c r="E16" s="139">
        <f>(INDEX('Points - Runs'!$A$5:$Z$58,MATCH($A16,'Points - Runs'!$A$5:$A$58,0),MATCH(E$7,'Points - Runs'!$A$5:$Z$5,0)))+((INDEX('Points - Runs 50s'!$A$5:$Z$58,MATCH($A16,'Points - Runs 50s'!$A$5:$A$58,0),MATCH(E$7,'Points - Runs 50s'!$A$5:$Z$5,0)))*25)+((INDEX('Points - Runs 100s'!$A$5:$Z$58,MATCH($A16,'Points - Runs 100s'!$A$5:$A$58,0),MATCH(E$7,'Points - Runs 100s'!$A$5:$Z$5,0)))*50)+((INDEX('Points - Wickets'!$A$5:$Z$58,MATCH($A16,'Points - Wickets'!$A$5:$A$58,0),MATCH(E$7,'Points - Wickets'!$A$5:$Z$5,0)))*10)+((INDEX('Points - 5 fers'!$A$5:$Z$58,MATCH($A16,'Points - 5 fers'!$A$5:$A$58,0),MATCH(E$7,'Points - 5 fers'!$A$5:$Z$5,0)))*50)+((INDEX('Points - Hattrick'!$A$5:$Z$58,MATCH($A16,'Points - Hattrick'!$A$5:$A$58,0),MATCH(E$7,'Points - Hattrick'!$A$5:$Z$5,0)))*100)+((INDEX('Points - Fielding'!$A$5:$Z$58,MATCH($A16,'Points - Fielding'!$A$5:$A$58,0),MATCH(E$7,'Points - Fielding'!$A$5:$Z$5,0)))*10)</f>
        <v>21</v>
      </c>
      <c r="F16" s="139">
        <f>(INDEX('Points - Runs'!$A$5:$Z$58,MATCH($A16,'Points - Runs'!$A$5:$A$58,0),MATCH(F$7,'Points - Runs'!$A$5:$Z$5,0)))+((INDEX('Points - Runs 50s'!$A$5:$Z$58,MATCH($A16,'Points - Runs 50s'!$A$5:$A$58,0),MATCH(F$7,'Points - Runs 50s'!$A$5:$Z$5,0)))*25)+((INDEX('Points - Runs 100s'!$A$5:$Z$58,MATCH($A16,'Points - Runs 100s'!$A$5:$A$58,0),MATCH(F$7,'Points - Runs 100s'!$A$5:$Z$5,0)))*50)+((INDEX('Points - Wickets'!$A$5:$Z$58,MATCH($A16,'Points - Wickets'!$A$5:$A$58,0),MATCH(F$7,'Points - Wickets'!$A$5:$Z$5,0)))*10)+((INDEX('Points - 5 fers'!$A$5:$Z$58,MATCH($A16,'Points - 5 fers'!$A$5:$A$58,0),MATCH(F$7,'Points - 5 fers'!$A$5:$Z$5,0)))*50)+((INDEX('Points - Hattrick'!$A$5:$Z$58,MATCH($A16,'Points - Hattrick'!$A$5:$A$58,0),MATCH(F$7,'Points - Hattrick'!$A$5:$Z$5,0)))*100)+((INDEX('Points - Fielding'!$A$5:$Z$58,MATCH($A16,'Points - Fielding'!$A$5:$A$58,0),MATCH(F$7,'Points - Fielding'!$A$5:$Z$5,0)))*10)</f>
        <v>41</v>
      </c>
      <c r="G16" s="139">
        <f>(INDEX('Points - Runs'!$A$5:$Z$58,MATCH($A16,'Points - Runs'!$A$5:$A$58,0),MATCH(G$7,'Points - Runs'!$A$5:$Z$5,0)))+((INDEX('Points - Runs 50s'!$A$5:$Z$58,MATCH($A16,'Points - Runs 50s'!$A$5:$A$58,0),MATCH(G$7,'Points - Runs 50s'!$A$5:$Z$5,0)))*25)+((INDEX('Points - Runs 100s'!$A$5:$Z$58,MATCH($A16,'Points - Runs 100s'!$A$5:$A$58,0),MATCH(G$7,'Points - Runs 100s'!$A$5:$Z$5,0)))*50)+((INDEX('Points - Wickets'!$A$5:$Z$58,MATCH($A16,'Points - Wickets'!$A$5:$A$58,0),MATCH(G$7,'Points - Wickets'!$A$5:$Z$5,0)))*10)+((INDEX('Points - 5 fers'!$A$5:$Z$58,MATCH($A16,'Points - 5 fers'!$A$5:$A$58,0),MATCH(G$7,'Points - 5 fers'!$A$5:$Z$5,0)))*50)+((INDEX('Points - Hattrick'!$A$5:$Z$58,MATCH($A16,'Points - Hattrick'!$A$5:$A$58,0),MATCH(G$7,'Points - Hattrick'!$A$5:$Z$5,0)))*100)+((INDEX('Points - Fielding'!$A$5:$Z$58,MATCH($A16,'Points - Fielding'!$A$5:$A$58,0),MATCH(G$7,'Points - Fielding'!$A$5:$Z$5,0)))*10)</f>
        <v>19</v>
      </c>
      <c r="H16" s="128">
        <f>(INDEX('Points - Runs'!$A$5:$Z$58,MATCH($A16,'Points - Runs'!$A$5:$A$58,0),MATCH(H$7,'Points - Runs'!$A$5:$Z$5,0)))+((INDEX('Points - Runs 50s'!$A$5:$Z$58,MATCH($A16,'Points - Runs 50s'!$A$5:$A$58,0),MATCH(H$7,'Points - Runs 50s'!$A$5:$Z$5,0)))*25)+((INDEX('Points - Runs 100s'!$A$5:$Z$58,MATCH($A16,'Points - Runs 100s'!$A$5:$A$58,0),MATCH(H$7,'Points - Runs 100s'!$A$5:$Z$5,0)))*50)+((INDEX('Points - Wickets'!$A$5:$Z$58,MATCH($A16,'Points - Wickets'!$A$5:$A$58,0),MATCH(H$7,'Points - Wickets'!$A$5:$Z$5,0)))*10)+((INDEX('Points - 5 fers'!$A$5:$Z$58,MATCH($A16,'Points - 5 fers'!$A$5:$A$58,0),MATCH(H$7,'Points - 5 fers'!$A$5:$Z$5,0)))*50)+((INDEX('Points - Hattrick'!$A$5:$Z$58,MATCH($A16,'Points - Hattrick'!$A$5:$A$58,0),MATCH(H$7,'Points - Hattrick'!$A$5:$Z$5,0)))*100)+((INDEX('Points - Fielding'!$A$5:$Z$58,MATCH($A16,'Points - Fielding'!$A$5:$A$58,0),MATCH(H$7,'Points - Fielding'!$A$5:$Z$5,0)))*10)</f>
        <v>16</v>
      </c>
      <c r="I16" s="128">
        <f>(INDEX('Points - Runs'!$A$5:$Z$58,MATCH($A16,'Points - Runs'!$A$5:$A$58,0),MATCH(I$7,'Points - Runs'!$A$5:$Z$5,0)))+((INDEX('Points - Runs 50s'!$A$5:$Z$58,MATCH($A16,'Points - Runs 50s'!$A$5:$A$58,0),MATCH(I$7,'Points - Runs 50s'!$A$5:$Z$5,0)))*25)+((INDEX('Points - Runs 100s'!$A$5:$Z$58,MATCH($A16,'Points - Runs 100s'!$A$5:$A$58,0),MATCH(I$7,'Points - Runs 100s'!$A$5:$Z$5,0)))*50)+((INDEX('Points - Wickets'!$A$5:$Z$58,MATCH($A16,'Points - Wickets'!$A$5:$A$58,0),MATCH(I$7,'Points - Wickets'!$A$5:$Z$5,0)))*10)+((INDEX('Points - 5 fers'!$A$5:$Z$58,MATCH($A16,'Points - 5 fers'!$A$5:$A$58,0),MATCH(I$7,'Points - 5 fers'!$A$5:$Z$5,0)))*50)+((INDEX('Points - Hattrick'!$A$5:$Z$58,MATCH($A16,'Points - Hattrick'!$A$5:$A$58,0),MATCH(I$7,'Points - Hattrick'!$A$5:$Z$5,0)))*100)+((INDEX('Points - Fielding'!$A$5:$Z$58,MATCH($A16,'Points - Fielding'!$A$5:$A$58,0),MATCH(I$7,'Points - Fielding'!$A$5:$Z$5,0)))*10)</f>
        <v>30</v>
      </c>
      <c r="J16" s="130">
        <f>(INDEX('Points - Runs'!$A$5:$Z$58,MATCH($A16,'Points - Runs'!$A$5:$A$58,0),MATCH(J$7,'Points - Runs'!$A$5:$Z$5,0)))+((INDEX('Points - Runs 50s'!$A$5:$Z$58,MATCH($A16,'Points - Runs 50s'!$A$5:$A$58,0),MATCH(J$7,'Points - Runs 50s'!$A$5:$Z$5,0)))*25)+((INDEX('Points - Runs 100s'!$A$5:$Z$58,MATCH($A16,'Points - Runs 100s'!$A$5:$A$58,0),MATCH(J$7,'Points - Runs 100s'!$A$5:$Z$5,0)))*50)+((INDEX('Points - Wickets'!$A$5:$Z$58,MATCH($A16,'Points - Wickets'!$A$5:$A$58,0),MATCH(J$7,'Points - Wickets'!$A$5:$Z$5,0)))*10)+((INDEX('Points - 5 fers'!$A$5:$Z$58,MATCH($A16,'Points - 5 fers'!$A$5:$A$58,0),MATCH(J$7,'Points - 5 fers'!$A$5:$Z$5,0)))*50)+((INDEX('Points - Hattrick'!$A$5:$Z$58,MATCH($A16,'Points - Hattrick'!$A$5:$A$58,0),MATCH(J$7,'Points - Hattrick'!$A$5:$Z$5,0)))*100)+((INDEX('Points - Fielding'!$A$5:$Z$58,MATCH($A16,'Points - Fielding'!$A$5:$A$58,0),MATCH(J$7,'Points - Fielding'!$A$5:$Z$5,0)))*10)</f>
        <v>38</v>
      </c>
      <c r="K16" s="129">
        <f>(INDEX('Points - Runs'!$A$5:$Z$58,MATCH($A16,'Points - Runs'!$A$5:$A$58,0),MATCH(K$7,'Points - Runs'!$A$5:$Z$5,0)))+((INDEX('Points - Runs 50s'!$A$5:$Z$58,MATCH($A16,'Points - Runs 50s'!$A$5:$A$58,0),MATCH(K$7,'Points - Runs 50s'!$A$5:$Z$5,0)))*25)+((INDEX('Points - Runs 100s'!$A$5:$Z$58,MATCH($A16,'Points - Runs 100s'!$A$5:$A$58,0),MATCH(K$7,'Points - Runs 100s'!$A$5:$Z$5,0)))*50)+((INDEX('Points - Wickets'!$A$5:$Z$58,MATCH($A16,'Points - Wickets'!$A$5:$A$58,0),MATCH(K$7,'Points - Wickets'!$A$5:$Z$5,0)))*10)+((INDEX('Points - 5 fers'!$A$5:$Z$58,MATCH($A16,'Points - 5 fers'!$A$5:$A$58,0),MATCH(K$7,'Points - 5 fers'!$A$5:$Z$5,0)))*50)+((INDEX('Points - Hattrick'!$A$5:$Z$58,MATCH($A16,'Points - Hattrick'!$A$5:$A$58,0),MATCH(K$7,'Points - Hattrick'!$A$5:$Z$5,0)))*100)+((INDEX('Points - Fielding'!$A$5:$Z$58,MATCH($A16,'Points - Fielding'!$A$5:$A$58,0),MATCH(K$7,'Points - Fielding'!$A$5:$Z$5,0)))*10)</f>
        <v>10</v>
      </c>
      <c r="L16" s="130">
        <f>(INDEX('Points - Runs'!$A$5:$Z$58,MATCH($A16,'Points - Runs'!$A$5:$A$58,0),MATCH(L$7,'Points - Runs'!$A$5:$Z$5,0)))+((INDEX('Points - Runs 50s'!$A$5:$Z$58,MATCH($A16,'Points - Runs 50s'!$A$5:$A$58,0),MATCH(L$7,'Points - Runs 50s'!$A$5:$Z$5,0)))*25)+((INDEX('Points - Runs 100s'!$A$5:$Z$58,MATCH($A16,'Points - Runs 100s'!$A$5:$A$58,0),MATCH(L$7,'Points - Runs 100s'!$A$5:$Z$5,0)))*50)+((INDEX('Points - Wickets'!$A$5:$Z$58,MATCH($A16,'Points - Wickets'!$A$5:$A$58,0),MATCH(L$7,'Points - Wickets'!$A$5:$Z$5,0)))*10)+((INDEX('Points - 5 fers'!$A$5:$Z$58,MATCH($A16,'Points - 5 fers'!$A$5:$A$58,0),MATCH(L$7,'Points - 5 fers'!$A$5:$Z$5,0)))*50)+((INDEX('Points - Hattrick'!$A$5:$Z$58,MATCH($A16,'Points - Hattrick'!$A$5:$A$58,0),MATCH(L$7,'Points - Hattrick'!$A$5:$Z$5,0)))*100)+((INDEX('Points - Fielding'!$A$5:$Z$58,MATCH($A16,'Points - Fielding'!$A$5:$A$58,0),MATCH(L$7,'Points - Fielding'!$A$5:$Z$5,0)))*10)</f>
        <v>30</v>
      </c>
      <c r="M16" s="130">
        <f>(INDEX('Points - Runs'!$A$5:$Z$58,MATCH($A16,'Points - Runs'!$A$5:$A$58,0),MATCH(M$7,'Points - Runs'!$A$5:$Z$5,0)))+((INDEX('Points - Runs 50s'!$A$5:$Z$58,MATCH($A16,'Points - Runs 50s'!$A$5:$A$58,0),MATCH(M$7,'Points - Runs 50s'!$A$5:$Z$5,0)))*25)+((INDEX('Points - Runs 100s'!$A$5:$Z$58,MATCH($A16,'Points - Runs 100s'!$A$5:$A$58,0),MATCH(M$7,'Points - Runs 100s'!$A$5:$Z$5,0)))*50)+((INDEX('Points - Wickets'!$A$5:$Z$58,MATCH($A16,'Points - Wickets'!$A$5:$A$58,0),MATCH(M$7,'Points - Wickets'!$A$5:$Z$5,0)))*10)+((INDEX('Points - 5 fers'!$A$5:$Z$58,MATCH($A16,'Points - 5 fers'!$A$5:$A$58,0),MATCH(M$7,'Points - 5 fers'!$A$5:$Z$5,0)))*50)+((INDEX('Points - Hattrick'!$A$5:$Z$58,MATCH($A16,'Points - Hattrick'!$A$5:$A$58,0),MATCH(M$7,'Points - Hattrick'!$A$5:$Z$5,0)))*100)+((INDEX('Points - Fielding'!$A$5:$Z$58,MATCH($A16,'Points - Fielding'!$A$5:$A$58,0),MATCH(M$7,'Points - Fielding'!$A$5:$Z$5,0)))*10)</f>
        <v>0</v>
      </c>
      <c r="N16" s="130">
        <f>(INDEX('Points - Runs'!$A$5:$Z$58,MATCH($A16,'Points - Runs'!$A$5:$A$58,0),MATCH(N$7,'Points - Runs'!$A$5:$Z$5,0)))+((INDEX('Points - Runs 50s'!$A$5:$Z$58,MATCH($A16,'Points - Runs 50s'!$A$5:$A$58,0),MATCH(N$7,'Points - Runs 50s'!$A$5:$Z$5,0)))*25)+((INDEX('Points - Runs 100s'!$A$5:$Z$58,MATCH($A16,'Points - Runs 100s'!$A$5:$A$58,0),MATCH(N$7,'Points - Runs 100s'!$A$5:$Z$5,0)))*50)+((INDEX('Points - Wickets'!$A$5:$Z$58,MATCH($A16,'Points - Wickets'!$A$5:$A$58,0),MATCH(N$7,'Points - Wickets'!$A$5:$Z$5,0)))*10)+((INDEX('Points - 5 fers'!$A$5:$Z$58,MATCH($A16,'Points - 5 fers'!$A$5:$A$58,0),MATCH(N$7,'Points - 5 fers'!$A$5:$Z$5,0)))*50)+((INDEX('Points - Hattrick'!$A$5:$Z$58,MATCH($A16,'Points - Hattrick'!$A$5:$A$58,0),MATCH(N$7,'Points - Hattrick'!$A$5:$Z$5,0)))*100)+((INDEX('Points - Fielding'!$A$5:$Z$58,MATCH($A16,'Points - Fielding'!$A$5:$A$58,0),MATCH(N$7,'Points - Fielding'!$A$5:$Z$5,0)))*10)</f>
        <v>0</v>
      </c>
      <c r="O16" s="130">
        <f>(INDEX('Points - Runs'!$A$5:$Z$58,MATCH($A16,'Points - Runs'!$A$5:$A$58,0),MATCH(O$7,'Points - Runs'!$A$5:$Z$5,0)))+((INDEX('Points - Runs 50s'!$A$5:$Z$58,MATCH($A16,'Points - Runs 50s'!$A$5:$A$58,0),MATCH(O$7,'Points - Runs 50s'!$A$5:$Z$5,0)))*25)+((INDEX('Points - Runs 100s'!$A$5:$Z$58,MATCH($A16,'Points - Runs 100s'!$A$5:$A$58,0),MATCH(O$7,'Points - Runs 100s'!$A$5:$Z$5,0)))*50)+((INDEX('Points - Wickets'!$A$5:$Z$58,MATCH($A16,'Points - Wickets'!$A$5:$A$58,0),MATCH(O$7,'Points - Wickets'!$A$5:$Z$5,0)))*10)+((INDEX('Points - 5 fers'!$A$5:$Z$58,MATCH($A16,'Points - 5 fers'!$A$5:$A$58,0),MATCH(O$7,'Points - 5 fers'!$A$5:$Z$5,0)))*50)+((INDEX('Points - Hattrick'!$A$5:$Z$58,MATCH($A16,'Points - Hattrick'!$A$5:$A$58,0),MATCH(O$7,'Points - Hattrick'!$A$5:$Z$5,0)))*100)+((INDEX('Points - Fielding'!$A$5:$Z$58,MATCH($A16,'Points - Fielding'!$A$5:$A$58,0),MATCH(O$7,'Points - Fielding'!$A$5:$Z$5,0)))*10)</f>
        <v>0</v>
      </c>
      <c r="P16" s="131">
        <f>(INDEX('Points - Runs'!$A$5:$Z$58,MATCH($A16,'Points - Runs'!$A$5:$A$58,0),MATCH(P$7,'Points - Runs'!$A$5:$Z$5,0)))+((INDEX('Points - Runs 50s'!$A$5:$Z$58,MATCH($A16,'Points - Runs 50s'!$A$5:$A$58,0),MATCH(P$7,'Points - Runs 50s'!$A$5:$Z$5,0)))*25)+((INDEX('Points - Runs 100s'!$A$5:$Z$58,MATCH($A16,'Points - Runs 100s'!$A$5:$A$58,0),MATCH(P$7,'Points - Runs 100s'!$A$5:$Z$5,0)))*50)+((INDEX('Points - Wickets'!$A$5:$Z$58,MATCH($A16,'Points - Wickets'!$A$5:$A$58,0),MATCH(P$7,'Points - Wickets'!$A$5:$Z$5,0)))*10)+((INDEX('Points - 5 fers'!$A$5:$Z$58,MATCH($A16,'Points - 5 fers'!$A$5:$A$58,0),MATCH(P$7,'Points - 5 fers'!$A$5:$Z$5,0)))*50)+((INDEX('Points - Hattrick'!$A$5:$Z$58,MATCH($A16,'Points - Hattrick'!$A$5:$A$58,0),MATCH(P$7,'Points - Hattrick'!$A$5:$Z$5,0)))*100)+((INDEX('Points - Fielding'!$A$5:$Z$58,MATCH($A16,'Points - Fielding'!$A$5:$A$58,0),MATCH(P$7,'Points - Fielding'!$A$5:$Z$5,0)))*10)</f>
        <v>0</v>
      </c>
      <c r="Q16" s="128">
        <f>(INDEX('Points - Runs'!$A$5:$Z$58,MATCH($A16,'Points - Runs'!$A$5:$A$58,0),MATCH(Q$7,'Points - Runs'!$A$5:$Z$5,0)))+((INDEX('Points - Runs 50s'!$A$5:$Z$58,MATCH($A16,'Points - Runs 50s'!$A$5:$A$58,0),MATCH(Q$7,'Points - Runs 50s'!$A$5:$Z$5,0)))*25)+((INDEX('Points - Runs 100s'!$A$5:$Z$58,MATCH($A16,'Points - Runs 100s'!$A$5:$A$58,0),MATCH(Q$7,'Points - Runs 100s'!$A$5:$Z$5,0)))*50)+((INDEX('Points - Wickets'!$A$5:$Z$58,MATCH($A16,'Points - Wickets'!$A$5:$A$58,0),MATCH(Q$7,'Points - Wickets'!$A$5:$Z$5,0)))*10)+((INDEX('Points - 5 fers'!$A$5:$Z$58,MATCH($A16,'Points - 5 fers'!$A$5:$A$58,0),MATCH(Q$7,'Points - 5 fers'!$A$5:$Z$5,0)))*50)+((INDEX('Points - Hattrick'!$A$5:$Z$58,MATCH($A16,'Points - Hattrick'!$A$5:$A$58,0),MATCH(Q$7,'Points - Hattrick'!$A$5:$Z$5,0)))*100)+((INDEX('Points - Fielding'!$A$5:$Z$58,MATCH($A16,'Points - Fielding'!$A$5:$A$58,0),MATCH(Q$7,'Points - Fielding'!$A$5:$Z$5,0)))*10)</f>
        <v>0</v>
      </c>
      <c r="R16" s="128">
        <f>(INDEX('Points - Runs'!$A$5:$Z$58,MATCH($A16,'Points - Runs'!$A$5:$A$58,0),MATCH(R$7,'Points - Runs'!$A$5:$Z$5,0)))+((INDEX('Points - Runs 50s'!$A$5:$Z$58,MATCH($A16,'Points - Runs 50s'!$A$5:$A$58,0),MATCH(R$7,'Points - Runs 50s'!$A$5:$Z$5,0)))*25)+((INDEX('Points - Runs 100s'!$A$5:$Z$58,MATCH($A16,'Points - Runs 100s'!$A$5:$A$58,0),MATCH(R$7,'Points - Runs 100s'!$A$5:$Z$5,0)))*50)+((INDEX('Points - Wickets'!$A$5:$Z$58,MATCH($A16,'Points - Wickets'!$A$5:$A$58,0),MATCH(R$7,'Points - Wickets'!$A$5:$Z$5,0)))*10)+((INDEX('Points - 5 fers'!$A$5:$Z$58,MATCH($A16,'Points - 5 fers'!$A$5:$A$58,0),MATCH(R$7,'Points - 5 fers'!$A$5:$Z$5,0)))*50)+((INDEX('Points - Hattrick'!$A$5:$Z$58,MATCH($A16,'Points - Hattrick'!$A$5:$A$58,0),MATCH(R$7,'Points - Hattrick'!$A$5:$Z$5,0)))*100)+((INDEX('Points - Fielding'!$A$5:$Z$58,MATCH($A16,'Points - Fielding'!$A$5:$A$58,0),MATCH(R$7,'Points - Fielding'!$A$5:$Z$5,0)))*10)</f>
        <v>0</v>
      </c>
      <c r="S16" s="128">
        <f>(INDEX('Points - Runs'!$A$5:$Z$58,MATCH($A16,'Points - Runs'!$A$5:$A$58,0),MATCH(S$7,'Points - Runs'!$A$5:$Z$5,0)))+((INDEX('Points - Runs 50s'!$A$5:$Z$58,MATCH($A16,'Points - Runs 50s'!$A$5:$A$58,0),MATCH(S$7,'Points - Runs 50s'!$A$5:$Z$5,0)))*25)+((INDEX('Points - Runs 100s'!$A$5:$Z$58,MATCH($A16,'Points - Runs 100s'!$A$5:$A$58,0),MATCH(S$7,'Points - Runs 100s'!$A$5:$Z$5,0)))*50)+((INDEX('Points - Wickets'!$A$5:$Z$58,MATCH($A16,'Points - Wickets'!$A$5:$A$58,0),MATCH(S$7,'Points - Wickets'!$A$5:$Z$5,0)))*10)+((INDEX('Points - 5 fers'!$A$5:$Z$58,MATCH($A16,'Points - 5 fers'!$A$5:$A$58,0),MATCH(S$7,'Points - 5 fers'!$A$5:$Z$5,0)))*50)+((INDEX('Points - Hattrick'!$A$5:$Z$58,MATCH($A16,'Points - Hattrick'!$A$5:$A$58,0),MATCH(S$7,'Points - Hattrick'!$A$5:$Z$5,0)))*100)+((INDEX('Points - Fielding'!$A$5:$Z$58,MATCH($A16,'Points - Fielding'!$A$5:$A$58,0),MATCH(S$7,'Points - Fielding'!$A$5:$Z$5,0)))*10)</f>
        <v>0</v>
      </c>
      <c r="T16" s="128">
        <f>(INDEX('Points - Runs'!$A$5:$Z$58,MATCH($A16,'Points - Runs'!$A$5:$A$58,0),MATCH(T$7,'Points - Runs'!$A$5:$Z$5,0)))+((INDEX('Points - Runs 50s'!$A$5:$Z$58,MATCH($A16,'Points - Runs 50s'!$A$5:$A$58,0),MATCH(T$7,'Points - Runs 50s'!$A$5:$Z$5,0)))*25)+((INDEX('Points - Runs 100s'!$A$5:$Z$58,MATCH($A16,'Points - Runs 100s'!$A$5:$A$58,0),MATCH(T$7,'Points - Runs 100s'!$A$5:$Z$5,0)))*50)+((INDEX('Points - Wickets'!$A$5:$Z$58,MATCH($A16,'Points - Wickets'!$A$5:$A$58,0),MATCH(T$7,'Points - Wickets'!$A$5:$Z$5,0)))*10)+((INDEX('Points - 5 fers'!$A$5:$Z$58,MATCH($A16,'Points - 5 fers'!$A$5:$A$58,0),MATCH(T$7,'Points - 5 fers'!$A$5:$Z$5,0)))*50)+((INDEX('Points - Hattrick'!$A$5:$Z$58,MATCH($A16,'Points - Hattrick'!$A$5:$A$58,0),MATCH(T$7,'Points - Hattrick'!$A$5:$Z$5,0)))*100)+((INDEX('Points - Fielding'!$A$5:$Z$58,MATCH($A16,'Points - Fielding'!$A$5:$A$58,0),MATCH(T$7,'Points - Fielding'!$A$5:$Z$5,0)))*10)</f>
        <v>0</v>
      </c>
      <c r="U16" s="128">
        <f>(INDEX('Points - Runs'!$A$5:$Z$58,MATCH($A16,'Points - Runs'!$A$5:$A$58,0),MATCH(U$7,'Points - Runs'!$A$5:$Z$5,0)))+((INDEX('Points - Runs 50s'!$A$5:$Z$58,MATCH($A16,'Points - Runs 50s'!$A$5:$A$58,0),MATCH(U$7,'Points - Runs 50s'!$A$5:$Z$5,0)))*25)+((INDEX('Points - Runs 100s'!$A$5:$Z$58,MATCH($A16,'Points - Runs 100s'!$A$5:$A$58,0),MATCH(U$7,'Points - Runs 100s'!$A$5:$Z$5,0)))*50)+((INDEX('Points - Wickets'!$A$5:$Z$58,MATCH($A16,'Points - Wickets'!$A$5:$A$58,0),MATCH(U$7,'Points - Wickets'!$A$5:$Z$5,0)))*10)+((INDEX('Points - 5 fers'!$A$5:$Z$58,MATCH($A16,'Points - 5 fers'!$A$5:$A$58,0),MATCH(U$7,'Points - 5 fers'!$A$5:$Z$5,0)))*50)+((INDEX('Points - Hattrick'!$A$5:$Z$58,MATCH($A16,'Points - Hattrick'!$A$5:$A$58,0),MATCH(U$7,'Points - Hattrick'!$A$5:$Z$5,0)))*100)+((INDEX('Points - Fielding'!$A$5:$Z$58,MATCH($A16,'Points - Fielding'!$A$5:$A$58,0),MATCH(U$7,'Points - Fielding'!$A$5:$Z$5,0)))*10)</f>
        <v>0</v>
      </c>
      <c r="V16" s="128">
        <f>(INDEX('Points - Runs'!$A$5:$Z$58,MATCH($A16,'Points - Runs'!$A$5:$A$58,0),MATCH(V$7,'Points - Runs'!$A$5:$Z$5,0)))+((INDEX('Points - Runs 50s'!$A$5:$Z$58,MATCH($A16,'Points - Runs 50s'!$A$5:$A$58,0),MATCH(V$7,'Points - Runs 50s'!$A$5:$Z$5,0)))*25)+((INDEX('Points - Runs 100s'!$A$5:$Z$58,MATCH($A16,'Points - Runs 100s'!$A$5:$A$58,0),MATCH(V$7,'Points - Runs 100s'!$A$5:$Z$5,0)))*50)+((INDEX('Points - Wickets'!$A$5:$Z$58,MATCH($A16,'Points - Wickets'!$A$5:$A$58,0),MATCH(V$7,'Points - Wickets'!$A$5:$Z$5,0)))*10)+((INDEX('Points - 5 fers'!$A$5:$Z$58,MATCH($A16,'Points - 5 fers'!$A$5:$A$58,0),MATCH(V$7,'Points - 5 fers'!$A$5:$Z$5,0)))*50)+((INDEX('Points - Hattrick'!$A$5:$Z$58,MATCH($A16,'Points - Hattrick'!$A$5:$A$58,0),MATCH(V$7,'Points - Hattrick'!$A$5:$Z$5,0)))*100)+((INDEX('Points - Fielding'!$A$5:$Z$58,MATCH($A16,'Points - Fielding'!$A$5:$A$58,0),MATCH(V$7,'Points - Fielding'!$A$5:$Z$5,0)))*10)</f>
        <v>0</v>
      </c>
      <c r="W16" s="129">
        <f>(INDEX('Points - Runs'!$A$5:$Z$58,MATCH($A16,'Points - Runs'!$A$5:$A$58,0),MATCH(W$7,'Points - Runs'!$A$5:$Z$5,0)))+((INDEX('Points - Runs 50s'!$A$5:$Z$58,MATCH($A16,'Points - Runs 50s'!$A$5:$A$58,0),MATCH(W$7,'Points - Runs 50s'!$A$5:$Z$5,0)))*25)+((INDEX('Points - Runs 100s'!$A$5:$Z$58,MATCH($A16,'Points - Runs 100s'!$A$5:$A$58,0),MATCH(W$7,'Points - Runs 100s'!$A$5:$Z$5,0)))*50)+((INDEX('Points - Wickets'!$A$5:$Z$58,MATCH($A16,'Points - Wickets'!$A$5:$A$58,0),MATCH(W$7,'Points - Wickets'!$A$5:$Z$5,0)))*10)+((INDEX('Points - 5 fers'!$A$5:$Z$58,MATCH($A16,'Points - 5 fers'!$A$5:$A$58,0),MATCH(W$7,'Points - 5 fers'!$A$5:$Z$5,0)))*50)+((INDEX('Points - Hattrick'!$A$5:$Z$58,MATCH($A16,'Points - Hattrick'!$A$5:$A$58,0),MATCH(W$7,'Points - Hattrick'!$A$5:$Z$5,0)))*100)+((INDEX('Points - Fielding'!$A$5:$Z$58,MATCH($A16,'Points - Fielding'!$A$5:$A$58,0),MATCH(W$7,'Points - Fielding'!$A$5:$Z$5,0)))*10)</f>
        <v>0</v>
      </c>
      <c r="X16" s="130">
        <f>(INDEX('Points - Runs'!$A$5:$Z$58,MATCH($A16,'Points - Runs'!$A$5:$A$58,0),MATCH(X$7,'Points - Runs'!$A$5:$Z$5,0)))+((INDEX('Points - Runs 50s'!$A$5:$Z$58,MATCH($A16,'Points - Runs 50s'!$A$5:$A$58,0),MATCH(X$7,'Points - Runs 50s'!$A$5:$Z$5,0)))*25)+((INDEX('Points - Runs 100s'!$A$5:$Z$58,MATCH($A16,'Points - Runs 100s'!$A$5:$A$58,0),MATCH(X$7,'Points - Runs 100s'!$A$5:$Z$5,0)))*50)+((INDEX('Points - Wickets'!$A$5:$Z$58,MATCH($A16,'Points - Wickets'!$A$5:$A$58,0),MATCH(X$7,'Points - Wickets'!$A$5:$Z$5,0)))*10)+((INDEX('Points - 5 fers'!$A$5:$Z$58,MATCH($A16,'Points - 5 fers'!$A$5:$A$58,0),MATCH(X$7,'Points - 5 fers'!$A$5:$Z$5,0)))*50)+((INDEX('Points - Hattrick'!$A$5:$Z$58,MATCH($A16,'Points - Hattrick'!$A$5:$A$58,0),MATCH(X$7,'Points - Hattrick'!$A$5:$Z$5,0)))*100)+((INDEX('Points - Fielding'!$A$5:$Z$58,MATCH($A16,'Points - Fielding'!$A$5:$A$58,0),MATCH(X$7,'Points - Fielding'!$A$5:$Z$5,0)))*10)</f>
        <v>0</v>
      </c>
      <c r="Y16" s="130">
        <f>(INDEX('Points - Runs'!$A$5:$Z$58,MATCH($A16,'Points - Runs'!$A$5:$A$58,0),MATCH(Y$7,'Points - Runs'!$A$5:$Z$5,0)))+((INDEX('Points - Runs 50s'!$A$5:$Z$58,MATCH($A16,'Points - Runs 50s'!$A$5:$A$58,0),MATCH(Y$7,'Points - Runs 50s'!$A$5:$Z$5,0)))*25)+((INDEX('Points - Runs 100s'!$A$5:$Z$58,MATCH($A16,'Points - Runs 100s'!$A$5:$A$58,0),MATCH(Y$7,'Points - Runs 100s'!$A$5:$Z$5,0)))*50)+((INDEX('Points - Wickets'!$A$5:$Z$58,MATCH($A16,'Points - Wickets'!$A$5:$A$58,0),MATCH(Y$7,'Points - Wickets'!$A$5:$Z$5,0)))*10)+((INDEX('Points - 5 fers'!$A$5:$Z$58,MATCH($A16,'Points - 5 fers'!$A$5:$A$58,0),MATCH(Y$7,'Points - 5 fers'!$A$5:$Z$5,0)))*50)+((INDEX('Points - Hattrick'!$A$5:$Z$58,MATCH($A16,'Points - Hattrick'!$A$5:$A$58,0),MATCH(Y$7,'Points - Hattrick'!$A$5:$Z$5,0)))*100)+((INDEX('Points - Fielding'!$A$5:$Z$58,MATCH($A16,'Points - Fielding'!$A$5:$A$58,0),MATCH(Y$7,'Points - Fielding'!$A$5:$Z$5,0)))*10)</f>
        <v>0</v>
      </c>
      <c r="Z16" s="130">
        <f>(INDEX('Points - Runs'!$A$5:$Z$58,MATCH($A16,'Points - Runs'!$A$5:$A$58,0),MATCH(Z$7,'Points - Runs'!$A$5:$Z$5,0)))+((INDEX('Points - Runs 50s'!$A$5:$Z$58,MATCH($A16,'Points - Runs 50s'!$A$5:$A$58,0),MATCH(Z$7,'Points - Runs 50s'!$A$5:$Z$5,0)))*25)+((INDEX('Points - Runs 100s'!$A$5:$Z$58,MATCH($A16,'Points - Runs 100s'!$A$5:$A$58,0),MATCH(Z$7,'Points - Runs 100s'!$A$5:$Z$5,0)))*50)+((INDEX('Points - Wickets'!$A$5:$Z$58,MATCH($A16,'Points - Wickets'!$A$5:$A$58,0),MATCH(Z$7,'Points - Wickets'!$A$5:$Z$5,0)))*10)+((INDEX('Points - 5 fers'!$A$5:$Z$58,MATCH($A16,'Points - 5 fers'!$A$5:$A$58,0),MATCH(Z$7,'Points - 5 fers'!$A$5:$Z$5,0)))*50)+((INDEX('Points - Hattrick'!$A$5:$Z$58,MATCH($A16,'Points - Hattrick'!$A$5:$A$58,0),MATCH(Z$7,'Points - Hattrick'!$A$5:$Z$5,0)))*100)+((INDEX('Points - Fielding'!$A$5:$Z$58,MATCH($A16,'Points - Fielding'!$A$5:$A$58,0),MATCH(Z$7,'Points - Fielding'!$A$5:$Z$5,0)))*10)</f>
        <v>0</v>
      </c>
      <c r="AA16" s="233">
        <f t="shared" si="2"/>
        <v>165</v>
      </c>
      <c r="AB16" s="231">
        <f t="shared" si="3"/>
        <v>40</v>
      </c>
      <c r="AC16" s="231">
        <f t="shared" si="4"/>
        <v>0</v>
      </c>
      <c r="AD16" s="231">
        <f t="shared" si="5"/>
        <v>0</v>
      </c>
      <c r="AE16" s="120">
        <f t="shared" si="0"/>
        <v>205</v>
      </c>
      <c r="AF16" s="187">
        <f t="shared" si="1"/>
        <v>41</v>
      </c>
      <c r="AH16" s="125">
        <f t="shared" si="6"/>
        <v>27</v>
      </c>
    </row>
    <row r="17" spans="1:34" s="125" customFormat="1" ht="18.75" customHeight="1" x14ac:dyDescent="0.25">
      <c r="A17" s="125" t="s">
        <v>13</v>
      </c>
      <c r="B17" s="126" t="s">
        <v>79</v>
      </c>
      <c r="C17" s="125" t="s">
        <v>104</v>
      </c>
      <c r="D17" s="127">
        <v>5</v>
      </c>
      <c r="E17" s="139">
        <f>(INDEX('Points - Runs'!$A$5:$Z$58,MATCH($A17,'Points - Runs'!$A$5:$A$58,0),MATCH(E$7,'Points - Runs'!$A$5:$Z$5,0)))+((INDEX('Points - Runs 50s'!$A$5:$Z$58,MATCH($A17,'Points - Runs 50s'!$A$5:$A$58,0),MATCH(E$7,'Points - Runs 50s'!$A$5:$Z$5,0)))*25)+((INDEX('Points - Runs 100s'!$A$5:$Z$58,MATCH($A17,'Points - Runs 100s'!$A$5:$A$58,0),MATCH(E$7,'Points - Runs 100s'!$A$5:$Z$5,0)))*50)+((INDEX('Points - Wickets'!$A$5:$Z$58,MATCH($A17,'Points - Wickets'!$A$5:$A$58,0),MATCH(E$7,'Points - Wickets'!$A$5:$Z$5,0)))*10)+((INDEX('Points - 5 fers'!$A$5:$Z$58,MATCH($A17,'Points - 5 fers'!$A$5:$A$58,0),MATCH(E$7,'Points - 5 fers'!$A$5:$Z$5,0)))*50)+((INDEX('Points - Hattrick'!$A$5:$Z$58,MATCH($A17,'Points - Hattrick'!$A$5:$A$58,0),MATCH(E$7,'Points - Hattrick'!$A$5:$Z$5,0)))*100)+((INDEX('Points - Fielding'!$A$5:$Z$58,MATCH($A17,'Points - Fielding'!$A$5:$A$58,0),MATCH(E$7,'Points - Fielding'!$A$5:$Z$5,0)))*10)</f>
        <v>45</v>
      </c>
      <c r="F17" s="139">
        <f>(INDEX('Points - Runs'!$A$5:$Z$58,MATCH($A17,'Points - Runs'!$A$5:$A$58,0),MATCH(F$7,'Points - Runs'!$A$5:$Z$5,0)))+((INDEX('Points - Runs 50s'!$A$5:$Z$58,MATCH($A17,'Points - Runs 50s'!$A$5:$A$58,0),MATCH(F$7,'Points - Runs 50s'!$A$5:$Z$5,0)))*25)+((INDEX('Points - Runs 100s'!$A$5:$Z$58,MATCH($A17,'Points - Runs 100s'!$A$5:$A$58,0),MATCH(F$7,'Points - Runs 100s'!$A$5:$Z$5,0)))*50)+((INDEX('Points - Wickets'!$A$5:$Z$58,MATCH($A17,'Points - Wickets'!$A$5:$A$58,0),MATCH(F$7,'Points - Wickets'!$A$5:$Z$5,0)))*10)+((INDEX('Points - 5 fers'!$A$5:$Z$58,MATCH($A17,'Points - 5 fers'!$A$5:$A$58,0),MATCH(F$7,'Points - 5 fers'!$A$5:$Z$5,0)))*50)+((INDEX('Points - Hattrick'!$A$5:$Z$58,MATCH($A17,'Points - Hattrick'!$A$5:$A$58,0),MATCH(F$7,'Points - Hattrick'!$A$5:$Z$5,0)))*100)+((INDEX('Points - Fielding'!$A$5:$Z$58,MATCH($A17,'Points - Fielding'!$A$5:$A$58,0),MATCH(F$7,'Points - Fielding'!$A$5:$Z$5,0)))*10)</f>
        <v>0</v>
      </c>
      <c r="G17" s="139">
        <f>(INDEX('Points - Runs'!$A$5:$Z$58,MATCH($A17,'Points - Runs'!$A$5:$A$58,0),MATCH(G$7,'Points - Runs'!$A$5:$Z$5,0)))+((INDEX('Points - Runs 50s'!$A$5:$Z$58,MATCH($A17,'Points - Runs 50s'!$A$5:$A$58,0),MATCH(G$7,'Points - Runs 50s'!$A$5:$Z$5,0)))*25)+((INDEX('Points - Runs 100s'!$A$5:$Z$58,MATCH($A17,'Points - Runs 100s'!$A$5:$A$58,0),MATCH(G$7,'Points - Runs 100s'!$A$5:$Z$5,0)))*50)+((INDEX('Points - Wickets'!$A$5:$Z$58,MATCH($A17,'Points - Wickets'!$A$5:$A$58,0),MATCH(G$7,'Points - Wickets'!$A$5:$Z$5,0)))*10)+((INDEX('Points - 5 fers'!$A$5:$Z$58,MATCH($A17,'Points - 5 fers'!$A$5:$A$58,0),MATCH(G$7,'Points - 5 fers'!$A$5:$Z$5,0)))*50)+((INDEX('Points - Hattrick'!$A$5:$Z$58,MATCH($A17,'Points - Hattrick'!$A$5:$A$58,0),MATCH(G$7,'Points - Hattrick'!$A$5:$Z$5,0)))*100)+((INDEX('Points - Fielding'!$A$5:$Z$58,MATCH($A17,'Points - Fielding'!$A$5:$A$58,0),MATCH(G$7,'Points - Fielding'!$A$5:$Z$5,0)))*10)</f>
        <v>0</v>
      </c>
      <c r="H17" s="128">
        <f>(INDEX('Points - Runs'!$A$5:$Z$58,MATCH($A17,'Points - Runs'!$A$5:$A$58,0),MATCH(H$7,'Points - Runs'!$A$5:$Z$5,0)))+((INDEX('Points - Runs 50s'!$A$5:$Z$58,MATCH($A17,'Points - Runs 50s'!$A$5:$A$58,0),MATCH(H$7,'Points - Runs 50s'!$A$5:$Z$5,0)))*25)+((INDEX('Points - Runs 100s'!$A$5:$Z$58,MATCH($A17,'Points - Runs 100s'!$A$5:$A$58,0),MATCH(H$7,'Points - Runs 100s'!$A$5:$Z$5,0)))*50)+((INDEX('Points - Wickets'!$A$5:$Z$58,MATCH($A17,'Points - Wickets'!$A$5:$A$58,0),MATCH(H$7,'Points - Wickets'!$A$5:$Z$5,0)))*10)+((INDEX('Points - 5 fers'!$A$5:$Z$58,MATCH($A17,'Points - 5 fers'!$A$5:$A$58,0),MATCH(H$7,'Points - 5 fers'!$A$5:$Z$5,0)))*50)+((INDEX('Points - Hattrick'!$A$5:$Z$58,MATCH($A17,'Points - Hattrick'!$A$5:$A$58,0),MATCH(H$7,'Points - Hattrick'!$A$5:$Z$5,0)))*100)+((INDEX('Points - Fielding'!$A$5:$Z$58,MATCH($A17,'Points - Fielding'!$A$5:$A$58,0),MATCH(H$7,'Points - Fielding'!$A$5:$Z$5,0)))*10)</f>
        <v>0</v>
      </c>
      <c r="I17" s="128">
        <f>(INDEX('Points - Runs'!$A$5:$Z$58,MATCH($A17,'Points - Runs'!$A$5:$A$58,0),MATCH(I$7,'Points - Runs'!$A$5:$Z$5,0)))+((INDEX('Points - Runs 50s'!$A$5:$Z$58,MATCH($A17,'Points - Runs 50s'!$A$5:$A$58,0),MATCH(I$7,'Points - Runs 50s'!$A$5:$Z$5,0)))*25)+((INDEX('Points - Runs 100s'!$A$5:$Z$58,MATCH($A17,'Points - Runs 100s'!$A$5:$A$58,0),MATCH(I$7,'Points - Runs 100s'!$A$5:$Z$5,0)))*50)+((INDEX('Points - Wickets'!$A$5:$Z$58,MATCH($A17,'Points - Wickets'!$A$5:$A$58,0),MATCH(I$7,'Points - Wickets'!$A$5:$Z$5,0)))*10)+((INDEX('Points - 5 fers'!$A$5:$Z$58,MATCH($A17,'Points - 5 fers'!$A$5:$A$58,0),MATCH(I$7,'Points - 5 fers'!$A$5:$Z$5,0)))*50)+((INDEX('Points - Hattrick'!$A$5:$Z$58,MATCH($A17,'Points - Hattrick'!$A$5:$A$58,0),MATCH(I$7,'Points - Hattrick'!$A$5:$Z$5,0)))*100)+((INDEX('Points - Fielding'!$A$5:$Z$58,MATCH($A17,'Points - Fielding'!$A$5:$A$58,0),MATCH(I$7,'Points - Fielding'!$A$5:$Z$5,0)))*10)</f>
        <v>23</v>
      </c>
      <c r="J17" s="130">
        <f>(INDEX('Points - Runs'!$A$5:$Z$58,MATCH($A17,'Points - Runs'!$A$5:$A$58,0),MATCH(J$7,'Points - Runs'!$A$5:$Z$5,0)))+((INDEX('Points - Runs 50s'!$A$5:$Z$58,MATCH($A17,'Points - Runs 50s'!$A$5:$A$58,0),MATCH(J$7,'Points - Runs 50s'!$A$5:$Z$5,0)))*25)+((INDEX('Points - Runs 100s'!$A$5:$Z$58,MATCH($A17,'Points - Runs 100s'!$A$5:$A$58,0),MATCH(J$7,'Points - Runs 100s'!$A$5:$Z$5,0)))*50)+((INDEX('Points - Wickets'!$A$5:$Z$58,MATCH($A17,'Points - Wickets'!$A$5:$A$58,0),MATCH(J$7,'Points - Wickets'!$A$5:$Z$5,0)))*10)+((INDEX('Points - 5 fers'!$A$5:$Z$58,MATCH($A17,'Points - 5 fers'!$A$5:$A$58,0),MATCH(J$7,'Points - 5 fers'!$A$5:$Z$5,0)))*50)+((INDEX('Points - Hattrick'!$A$5:$Z$58,MATCH($A17,'Points - Hattrick'!$A$5:$A$58,0),MATCH(J$7,'Points - Hattrick'!$A$5:$Z$5,0)))*100)+((INDEX('Points - Fielding'!$A$5:$Z$58,MATCH($A17,'Points - Fielding'!$A$5:$A$58,0),MATCH(J$7,'Points - Fielding'!$A$5:$Z$5,0)))*10)</f>
        <v>107</v>
      </c>
      <c r="K17" s="129">
        <f>(INDEX('Points - Runs'!$A$5:$Z$58,MATCH($A17,'Points - Runs'!$A$5:$A$58,0),MATCH(K$7,'Points - Runs'!$A$5:$Z$5,0)))+((INDEX('Points - Runs 50s'!$A$5:$Z$58,MATCH($A17,'Points - Runs 50s'!$A$5:$A$58,0),MATCH(K$7,'Points - Runs 50s'!$A$5:$Z$5,0)))*25)+((INDEX('Points - Runs 100s'!$A$5:$Z$58,MATCH($A17,'Points - Runs 100s'!$A$5:$A$58,0),MATCH(K$7,'Points - Runs 100s'!$A$5:$Z$5,0)))*50)+((INDEX('Points - Wickets'!$A$5:$Z$58,MATCH($A17,'Points - Wickets'!$A$5:$A$58,0),MATCH(K$7,'Points - Wickets'!$A$5:$Z$5,0)))*10)+((INDEX('Points - 5 fers'!$A$5:$Z$58,MATCH($A17,'Points - 5 fers'!$A$5:$A$58,0),MATCH(K$7,'Points - 5 fers'!$A$5:$Z$5,0)))*50)+((INDEX('Points - Hattrick'!$A$5:$Z$58,MATCH($A17,'Points - Hattrick'!$A$5:$A$58,0),MATCH(K$7,'Points - Hattrick'!$A$5:$Z$5,0)))*100)+((INDEX('Points - Fielding'!$A$5:$Z$58,MATCH($A17,'Points - Fielding'!$A$5:$A$58,0),MATCH(K$7,'Points - Fielding'!$A$5:$Z$5,0)))*10)</f>
        <v>90</v>
      </c>
      <c r="L17" s="130">
        <f>(INDEX('Points - Runs'!$A$5:$Z$58,MATCH($A17,'Points - Runs'!$A$5:$A$58,0),MATCH(L$7,'Points - Runs'!$A$5:$Z$5,0)))+((INDEX('Points - Runs 50s'!$A$5:$Z$58,MATCH($A17,'Points - Runs 50s'!$A$5:$A$58,0),MATCH(L$7,'Points - Runs 50s'!$A$5:$Z$5,0)))*25)+((INDEX('Points - Runs 100s'!$A$5:$Z$58,MATCH($A17,'Points - Runs 100s'!$A$5:$A$58,0),MATCH(L$7,'Points - Runs 100s'!$A$5:$Z$5,0)))*50)+((INDEX('Points - Wickets'!$A$5:$Z$58,MATCH($A17,'Points - Wickets'!$A$5:$A$58,0),MATCH(L$7,'Points - Wickets'!$A$5:$Z$5,0)))*10)+((INDEX('Points - 5 fers'!$A$5:$Z$58,MATCH($A17,'Points - 5 fers'!$A$5:$A$58,0),MATCH(L$7,'Points - 5 fers'!$A$5:$Z$5,0)))*50)+((INDEX('Points - Hattrick'!$A$5:$Z$58,MATCH($A17,'Points - Hattrick'!$A$5:$A$58,0),MATCH(L$7,'Points - Hattrick'!$A$5:$Z$5,0)))*100)+((INDEX('Points - Fielding'!$A$5:$Z$58,MATCH($A17,'Points - Fielding'!$A$5:$A$58,0),MATCH(L$7,'Points - Fielding'!$A$5:$Z$5,0)))*10)</f>
        <v>170</v>
      </c>
      <c r="M17" s="130">
        <f>(INDEX('Points - Runs'!$A$5:$Z$58,MATCH($A17,'Points - Runs'!$A$5:$A$58,0),MATCH(M$7,'Points - Runs'!$A$5:$Z$5,0)))+((INDEX('Points - Runs 50s'!$A$5:$Z$58,MATCH($A17,'Points - Runs 50s'!$A$5:$A$58,0),MATCH(M$7,'Points - Runs 50s'!$A$5:$Z$5,0)))*25)+((INDEX('Points - Runs 100s'!$A$5:$Z$58,MATCH($A17,'Points - Runs 100s'!$A$5:$A$58,0),MATCH(M$7,'Points - Runs 100s'!$A$5:$Z$5,0)))*50)+((INDEX('Points - Wickets'!$A$5:$Z$58,MATCH($A17,'Points - Wickets'!$A$5:$A$58,0),MATCH(M$7,'Points - Wickets'!$A$5:$Z$5,0)))*10)+((INDEX('Points - 5 fers'!$A$5:$Z$58,MATCH($A17,'Points - 5 fers'!$A$5:$A$58,0),MATCH(M$7,'Points - 5 fers'!$A$5:$Z$5,0)))*50)+((INDEX('Points - Hattrick'!$A$5:$Z$58,MATCH($A17,'Points - Hattrick'!$A$5:$A$58,0),MATCH(M$7,'Points - Hattrick'!$A$5:$Z$5,0)))*100)+((INDEX('Points - Fielding'!$A$5:$Z$58,MATCH($A17,'Points - Fielding'!$A$5:$A$58,0),MATCH(M$7,'Points - Fielding'!$A$5:$Z$5,0)))*10)</f>
        <v>48</v>
      </c>
      <c r="N17" s="130">
        <f>(INDEX('Points - Runs'!$A$5:$Z$58,MATCH($A17,'Points - Runs'!$A$5:$A$58,0),MATCH(N$7,'Points - Runs'!$A$5:$Z$5,0)))+((INDEX('Points - Runs 50s'!$A$5:$Z$58,MATCH($A17,'Points - Runs 50s'!$A$5:$A$58,0),MATCH(N$7,'Points - Runs 50s'!$A$5:$Z$5,0)))*25)+((INDEX('Points - Runs 100s'!$A$5:$Z$58,MATCH($A17,'Points - Runs 100s'!$A$5:$A$58,0),MATCH(N$7,'Points - Runs 100s'!$A$5:$Z$5,0)))*50)+((INDEX('Points - Wickets'!$A$5:$Z$58,MATCH($A17,'Points - Wickets'!$A$5:$A$58,0),MATCH(N$7,'Points - Wickets'!$A$5:$Z$5,0)))*10)+((INDEX('Points - 5 fers'!$A$5:$Z$58,MATCH($A17,'Points - 5 fers'!$A$5:$A$58,0),MATCH(N$7,'Points - 5 fers'!$A$5:$Z$5,0)))*50)+((INDEX('Points - Hattrick'!$A$5:$Z$58,MATCH($A17,'Points - Hattrick'!$A$5:$A$58,0),MATCH(N$7,'Points - Hattrick'!$A$5:$Z$5,0)))*100)+((INDEX('Points - Fielding'!$A$5:$Z$58,MATCH($A17,'Points - Fielding'!$A$5:$A$58,0),MATCH(N$7,'Points - Fielding'!$A$5:$Z$5,0)))*10)</f>
        <v>16</v>
      </c>
      <c r="O17" s="130">
        <f>(INDEX('Points - Runs'!$A$5:$Z$58,MATCH($A17,'Points - Runs'!$A$5:$A$58,0),MATCH(O$7,'Points - Runs'!$A$5:$Z$5,0)))+((INDEX('Points - Runs 50s'!$A$5:$Z$58,MATCH($A17,'Points - Runs 50s'!$A$5:$A$58,0),MATCH(O$7,'Points - Runs 50s'!$A$5:$Z$5,0)))*25)+((INDEX('Points - Runs 100s'!$A$5:$Z$58,MATCH($A17,'Points - Runs 100s'!$A$5:$A$58,0),MATCH(O$7,'Points - Runs 100s'!$A$5:$Z$5,0)))*50)+((INDEX('Points - Wickets'!$A$5:$Z$58,MATCH($A17,'Points - Wickets'!$A$5:$A$58,0),MATCH(O$7,'Points - Wickets'!$A$5:$Z$5,0)))*10)+((INDEX('Points - 5 fers'!$A$5:$Z$58,MATCH($A17,'Points - 5 fers'!$A$5:$A$58,0),MATCH(O$7,'Points - 5 fers'!$A$5:$Z$5,0)))*50)+((INDEX('Points - Hattrick'!$A$5:$Z$58,MATCH($A17,'Points - Hattrick'!$A$5:$A$58,0),MATCH(O$7,'Points - Hattrick'!$A$5:$Z$5,0)))*100)+((INDEX('Points - Fielding'!$A$5:$Z$58,MATCH($A17,'Points - Fielding'!$A$5:$A$58,0),MATCH(O$7,'Points - Fielding'!$A$5:$Z$5,0)))*10)</f>
        <v>12</v>
      </c>
      <c r="P17" s="131">
        <f>(INDEX('Points - Runs'!$A$5:$Z$58,MATCH($A17,'Points - Runs'!$A$5:$A$58,0),MATCH(P$7,'Points - Runs'!$A$5:$Z$5,0)))+((INDEX('Points - Runs 50s'!$A$5:$Z$58,MATCH($A17,'Points - Runs 50s'!$A$5:$A$58,0),MATCH(P$7,'Points - Runs 50s'!$A$5:$Z$5,0)))*25)+((INDEX('Points - Runs 100s'!$A$5:$Z$58,MATCH($A17,'Points - Runs 100s'!$A$5:$A$58,0),MATCH(P$7,'Points - Runs 100s'!$A$5:$Z$5,0)))*50)+((INDEX('Points - Wickets'!$A$5:$Z$58,MATCH($A17,'Points - Wickets'!$A$5:$A$58,0),MATCH(P$7,'Points - Wickets'!$A$5:$Z$5,0)))*10)+((INDEX('Points - 5 fers'!$A$5:$Z$58,MATCH($A17,'Points - 5 fers'!$A$5:$A$58,0),MATCH(P$7,'Points - 5 fers'!$A$5:$Z$5,0)))*50)+((INDEX('Points - Hattrick'!$A$5:$Z$58,MATCH($A17,'Points - Hattrick'!$A$5:$A$58,0),MATCH(P$7,'Points - Hattrick'!$A$5:$Z$5,0)))*100)+((INDEX('Points - Fielding'!$A$5:$Z$58,MATCH($A17,'Points - Fielding'!$A$5:$A$58,0),MATCH(P$7,'Points - Fielding'!$A$5:$Z$5,0)))*10)</f>
        <v>96</v>
      </c>
      <c r="Q17" s="128">
        <f>(INDEX('Points - Runs'!$A$5:$Z$58,MATCH($A17,'Points - Runs'!$A$5:$A$58,0),MATCH(Q$7,'Points - Runs'!$A$5:$Z$5,0)))+((INDEX('Points - Runs 50s'!$A$5:$Z$58,MATCH($A17,'Points - Runs 50s'!$A$5:$A$58,0),MATCH(Q$7,'Points - Runs 50s'!$A$5:$Z$5,0)))*25)+((INDEX('Points - Runs 100s'!$A$5:$Z$58,MATCH($A17,'Points - Runs 100s'!$A$5:$A$58,0),MATCH(Q$7,'Points - Runs 100s'!$A$5:$Z$5,0)))*50)+((INDEX('Points - Wickets'!$A$5:$Z$58,MATCH($A17,'Points - Wickets'!$A$5:$A$58,0),MATCH(Q$7,'Points - Wickets'!$A$5:$Z$5,0)))*10)+((INDEX('Points - 5 fers'!$A$5:$Z$58,MATCH($A17,'Points - 5 fers'!$A$5:$A$58,0),MATCH(Q$7,'Points - 5 fers'!$A$5:$Z$5,0)))*50)+((INDEX('Points - Hattrick'!$A$5:$Z$58,MATCH($A17,'Points - Hattrick'!$A$5:$A$58,0),MATCH(Q$7,'Points - Hattrick'!$A$5:$Z$5,0)))*100)+((INDEX('Points - Fielding'!$A$5:$Z$58,MATCH($A17,'Points - Fielding'!$A$5:$A$58,0),MATCH(Q$7,'Points - Fielding'!$A$5:$Z$5,0)))*10)</f>
        <v>0</v>
      </c>
      <c r="R17" s="128">
        <f>(INDEX('Points - Runs'!$A$5:$Z$58,MATCH($A17,'Points - Runs'!$A$5:$A$58,0),MATCH(R$7,'Points - Runs'!$A$5:$Z$5,0)))+((INDEX('Points - Runs 50s'!$A$5:$Z$58,MATCH($A17,'Points - Runs 50s'!$A$5:$A$58,0),MATCH(R$7,'Points - Runs 50s'!$A$5:$Z$5,0)))*25)+((INDEX('Points - Runs 100s'!$A$5:$Z$58,MATCH($A17,'Points - Runs 100s'!$A$5:$A$58,0),MATCH(R$7,'Points - Runs 100s'!$A$5:$Z$5,0)))*50)+((INDEX('Points - Wickets'!$A$5:$Z$58,MATCH($A17,'Points - Wickets'!$A$5:$A$58,0),MATCH(R$7,'Points - Wickets'!$A$5:$Z$5,0)))*10)+((INDEX('Points - 5 fers'!$A$5:$Z$58,MATCH($A17,'Points - 5 fers'!$A$5:$A$58,0),MATCH(R$7,'Points - 5 fers'!$A$5:$Z$5,0)))*50)+((INDEX('Points - Hattrick'!$A$5:$Z$58,MATCH($A17,'Points - Hattrick'!$A$5:$A$58,0),MATCH(R$7,'Points - Hattrick'!$A$5:$Z$5,0)))*100)+((INDEX('Points - Fielding'!$A$5:$Z$58,MATCH($A17,'Points - Fielding'!$A$5:$A$58,0),MATCH(R$7,'Points - Fielding'!$A$5:$Z$5,0)))*10)</f>
        <v>0</v>
      </c>
      <c r="S17" s="128">
        <f>(INDEX('Points - Runs'!$A$5:$Z$58,MATCH($A17,'Points - Runs'!$A$5:$A$58,0),MATCH(S$7,'Points - Runs'!$A$5:$Z$5,0)))+((INDEX('Points - Runs 50s'!$A$5:$Z$58,MATCH($A17,'Points - Runs 50s'!$A$5:$A$58,0),MATCH(S$7,'Points - Runs 50s'!$A$5:$Z$5,0)))*25)+((INDEX('Points - Runs 100s'!$A$5:$Z$58,MATCH($A17,'Points - Runs 100s'!$A$5:$A$58,0),MATCH(S$7,'Points - Runs 100s'!$A$5:$Z$5,0)))*50)+((INDEX('Points - Wickets'!$A$5:$Z$58,MATCH($A17,'Points - Wickets'!$A$5:$A$58,0),MATCH(S$7,'Points - Wickets'!$A$5:$Z$5,0)))*10)+((INDEX('Points - 5 fers'!$A$5:$Z$58,MATCH($A17,'Points - 5 fers'!$A$5:$A$58,0),MATCH(S$7,'Points - 5 fers'!$A$5:$Z$5,0)))*50)+((INDEX('Points - Hattrick'!$A$5:$Z$58,MATCH($A17,'Points - Hattrick'!$A$5:$A$58,0),MATCH(S$7,'Points - Hattrick'!$A$5:$Z$5,0)))*100)+((INDEX('Points - Fielding'!$A$5:$Z$58,MATCH($A17,'Points - Fielding'!$A$5:$A$58,0),MATCH(S$7,'Points - Fielding'!$A$5:$Z$5,0)))*10)</f>
        <v>0</v>
      </c>
      <c r="T17" s="128">
        <f>(INDEX('Points - Runs'!$A$5:$Z$58,MATCH($A17,'Points - Runs'!$A$5:$A$58,0),MATCH(T$7,'Points - Runs'!$A$5:$Z$5,0)))+((INDEX('Points - Runs 50s'!$A$5:$Z$58,MATCH($A17,'Points - Runs 50s'!$A$5:$A$58,0),MATCH(T$7,'Points - Runs 50s'!$A$5:$Z$5,0)))*25)+((INDEX('Points - Runs 100s'!$A$5:$Z$58,MATCH($A17,'Points - Runs 100s'!$A$5:$A$58,0),MATCH(T$7,'Points - Runs 100s'!$A$5:$Z$5,0)))*50)+((INDEX('Points - Wickets'!$A$5:$Z$58,MATCH($A17,'Points - Wickets'!$A$5:$A$58,0),MATCH(T$7,'Points - Wickets'!$A$5:$Z$5,0)))*10)+((INDEX('Points - 5 fers'!$A$5:$Z$58,MATCH($A17,'Points - 5 fers'!$A$5:$A$58,0),MATCH(T$7,'Points - 5 fers'!$A$5:$Z$5,0)))*50)+((INDEX('Points - Hattrick'!$A$5:$Z$58,MATCH($A17,'Points - Hattrick'!$A$5:$A$58,0),MATCH(T$7,'Points - Hattrick'!$A$5:$Z$5,0)))*100)+((INDEX('Points - Fielding'!$A$5:$Z$58,MATCH($A17,'Points - Fielding'!$A$5:$A$58,0),MATCH(T$7,'Points - Fielding'!$A$5:$Z$5,0)))*10)</f>
        <v>0</v>
      </c>
      <c r="U17" s="128">
        <f>(INDEX('Points - Runs'!$A$5:$Z$58,MATCH($A17,'Points - Runs'!$A$5:$A$58,0),MATCH(U$7,'Points - Runs'!$A$5:$Z$5,0)))+((INDEX('Points - Runs 50s'!$A$5:$Z$58,MATCH($A17,'Points - Runs 50s'!$A$5:$A$58,0),MATCH(U$7,'Points - Runs 50s'!$A$5:$Z$5,0)))*25)+((INDEX('Points - Runs 100s'!$A$5:$Z$58,MATCH($A17,'Points - Runs 100s'!$A$5:$A$58,0),MATCH(U$7,'Points - Runs 100s'!$A$5:$Z$5,0)))*50)+((INDEX('Points - Wickets'!$A$5:$Z$58,MATCH($A17,'Points - Wickets'!$A$5:$A$58,0),MATCH(U$7,'Points - Wickets'!$A$5:$Z$5,0)))*10)+((INDEX('Points - 5 fers'!$A$5:$Z$58,MATCH($A17,'Points - 5 fers'!$A$5:$A$58,0),MATCH(U$7,'Points - 5 fers'!$A$5:$Z$5,0)))*50)+((INDEX('Points - Hattrick'!$A$5:$Z$58,MATCH($A17,'Points - Hattrick'!$A$5:$A$58,0),MATCH(U$7,'Points - Hattrick'!$A$5:$Z$5,0)))*100)+((INDEX('Points - Fielding'!$A$5:$Z$58,MATCH($A17,'Points - Fielding'!$A$5:$A$58,0),MATCH(U$7,'Points - Fielding'!$A$5:$Z$5,0)))*10)</f>
        <v>0</v>
      </c>
      <c r="V17" s="128">
        <f>(INDEX('Points - Runs'!$A$5:$Z$58,MATCH($A17,'Points - Runs'!$A$5:$A$58,0),MATCH(V$7,'Points - Runs'!$A$5:$Z$5,0)))+((INDEX('Points - Runs 50s'!$A$5:$Z$58,MATCH($A17,'Points - Runs 50s'!$A$5:$A$58,0),MATCH(V$7,'Points - Runs 50s'!$A$5:$Z$5,0)))*25)+((INDEX('Points - Runs 100s'!$A$5:$Z$58,MATCH($A17,'Points - Runs 100s'!$A$5:$A$58,0),MATCH(V$7,'Points - Runs 100s'!$A$5:$Z$5,0)))*50)+((INDEX('Points - Wickets'!$A$5:$Z$58,MATCH($A17,'Points - Wickets'!$A$5:$A$58,0),MATCH(V$7,'Points - Wickets'!$A$5:$Z$5,0)))*10)+((INDEX('Points - 5 fers'!$A$5:$Z$58,MATCH($A17,'Points - 5 fers'!$A$5:$A$58,0),MATCH(V$7,'Points - 5 fers'!$A$5:$Z$5,0)))*50)+((INDEX('Points - Hattrick'!$A$5:$Z$58,MATCH($A17,'Points - Hattrick'!$A$5:$A$58,0),MATCH(V$7,'Points - Hattrick'!$A$5:$Z$5,0)))*100)+((INDEX('Points - Fielding'!$A$5:$Z$58,MATCH($A17,'Points - Fielding'!$A$5:$A$58,0),MATCH(V$7,'Points - Fielding'!$A$5:$Z$5,0)))*10)</f>
        <v>0</v>
      </c>
      <c r="W17" s="129">
        <f>(INDEX('Points - Runs'!$A$5:$Z$58,MATCH($A17,'Points - Runs'!$A$5:$A$58,0),MATCH(W$7,'Points - Runs'!$A$5:$Z$5,0)))+((INDEX('Points - Runs 50s'!$A$5:$Z$58,MATCH($A17,'Points - Runs 50s'!$A$5:$A$58,0),MATCH(W$7,'Points - Runs 50s'!$A$5:$Z$5,0)))*25)+((INDEX('Points - Runs 100s'!$A$5:$Z$58,MATCH($A17,'Points - Runs 100s'!$A$5:$A$58,0),MATCH(W$7,'Points - Runs 100s'!$A$5:$Z$5,0)))*50)+((INDEX('Points - Wickets'!$A$5:$Z$58,MATCH($A17,'Points - Wickets'!$A$5:$A$58,0),MATCH(W$7,'Points - Wickets'!$A$5:$Z$5,0)))*10)+((INDEX('Points - 5 fers'!$A$5:$Z$58,MATCH($A17,'Points - 5 fers'!$A$5:$A$58,0),MATCH(W$7,'Points - 5 fers'!$A$5:$Z$5,0)))*50)+((INDEX('Points - Hattrick'!$A$5:$Z$58,MATCH($A17,'Points - Hattrick'!$A$5:$A$58,0),MATCH(W$7,'Points - Hattrick'!$A$5:$Z$5,0)))*100)+((INDEX('Points - Fielding'!$A$5:$Z$58,MATCH($A17,'Points - Fielding'!$A$5:$A$58,0),MATCH(W$7,'Points - Fielding'!$A$5:$Z$5,0)))*10)</f>
        <v>0</v>
      </c>
      <c r="X17" s="130">
        <f>(INDEX('Points - Runs'!$A$5:$Z$58,MATCH($A17,'Points - Runs'!$A$5:$A$58,0),MATCH(X$7,'Points - Runs'!$A$5:$Z$5,0)))+((INDEX('Points - Runs 50s'!$A$5:$Z$58,MATCH($A17,'Points - Runs 50s'!$A$5:$A$58,0),MATCH(X$7,'Points - Runs 50s'!$A$5:$Z$5,0)))*25)+((INDEX('Points - Runs 100s'!$A$5:$Z$58,MATCH($A17,'Points - Runs 100s'!$A$5:$A$58,0),MATCH(X$7,'Points - Runs 100s'!$A$5:$Z$5,0)))*50)+((INDEX('Points - Wickets'!$A$5:$Z$58,MATCH($A17,'Points - Wickets'!$A$5:$A$58,0),MATCH(X$7,'Points - Wickets'!$A$5:$Z$5,0)))*10)+((INDEX('Points - 5 fers'!$A$5:$Z$58,MATCH($A17,'Points - 5 fers'!$A$5:$A$58,0),MATCH(X$7,'Points - 5 fers'!$A$5:$Z$5,0)))*50)+((INDEX('Points - Hattrick'!$A$5:$Z$58,MATCH($A17,'Points - Hattrick'!$A$5:$A$58,0),MATCH(X$7,'Points - Hattrick'!$A$5:$Z$5,0)))*100)+((INDEX('Points - Fielding'!$A$5:$Z$58,MATCH($A17,'Points - Fielding'!$A$5:$A$58,0),MATCH(X$7,'Points - Fielding'!$A$5:$Z$5,0)))*10)</f>
        <v>0</v>
      </c>
      <c r="Y17" s="130">
        <f>(INDEX('Points - Runs'!$A$5:$Z$58,MATCH($A17,'Points - Runs'!$A$5:$A$58,0),MATCH(Y$7,'Points - Runs'!$A$5:$Z$5,0)))+((INDEX('Points - Runs 50s'!$A$5:$Z$58,MATCH($A17,'Points - Runs 50s'!$A$5:$A$58,0),MATCH(Y$7,'Points - Runs 50s'!$A$5:$Z$5,0)))*25)+((INDEX('Points - Runs 100s'!$A$5:$Z$58,MATCH($A17,'Points - Runs 100s'!$A$5:$A$58,0),MATCH(Y$7,'Points - Runs 100s'!$A$5:$Z$5,0)))*50)+((INDEX('Points - Wickets'!$A$5:$Z$58,MATCH($A17,'Points - Wickets'!$A$5:$A$58,0),MATCH(Y$7,'Points - Wickets'!$A$5:$Z$5,0)))*10)+((INDEX('Points - 5 fers'!$A$5:$Z$58,MATCH($A17,'Points - 5 fers'!$A$5:$A$58,0),MATCH(Y$7,'Points - 5 fers'!$A$5:$Z$5,0)))*50)+((INDEX('Points - Hattrick'!$A$5:$Z$58,MATCH($A17,'Points - Hattrick'!$A$5:$A$58,0),MATCH(Y$7,'Points - Hattrick'!$A$5:$Z$5,0)))*100)+((INDEX('Points - Fielding'!$A$5:$Z$58,MATCH($A17,'Points - Fielding'!$A$5:$A$58,0),MATCH(Y$7,'Points - Fielding'!$A$5:$Z$5,0)))*10)</f>
        <v>0</v>
      </c>
      <c r="Z17" s="130">
        <f>(INDEX('Points - Runs'!$A$5:$Z$58,MATCH($A17,'Points - Runs'!$A$5:$A$58,0),MATCH(Z$7,'Points - Runs'!$A$5:$Z$5,0)))+((INDEX('Points - Runs 50s'!$A$5:$Z$58,MATCH($A17,'Points - Runs 50s'!$A$5:$A$58,0),MATCH(Z$7,'Points - Runs 50s'!$A$5:$Z$5,0)))*25)+((INDEX('Points - Runs 100s'!$A$5:$Z$58,MATCH($A17,'Points - Runs 100s'!$A$5:$A$58,0),MATCH(Z$7,'Points - Runs 100s'!$A$5:$Z$5,0)))*50)+((INDEX('Points - Wickets'!$A$5:$Z$58,MATCH($A17,'Points - Wickets'!$A$5:$A$58,0),MATCH(Z$7,'Points - Wickets'!$A$5:$Z$5,0)))*10)+((INDEX('Points - 5 fers'!$A$5:$Z$58,MATCH($A17,'Points - 5 fers'!$A$5:$A$58,0),MATCH(Z$7,'Points - 5 fers'!$A$5:$Z$5,0)))*50)+((INDEX('Points - Hattrick'!$A$5:$Z$58,MATCH($A17,'Points - Hattrick'!$A$5:$A$58,0),MATCH(Z$7,'Points - Hattrick'!$A$5:$Z$5,0)))*100)+((INDEX('Points - Fielding'!$A$5:$Z$58,MATCH($A17,'Points - Fielding'!$A$5:$A$58,0),MATCH(Z$7,'Points - Fielding'!$A$5:$Z$5,0)))*10)</f>
        <v>0</v>
      </c>
      <c r="AA17" s="233">
        <f t="shared" si="2"/>
        <v>175</v>
      </c>
      <c r="AB17" s="231">
        <f t="shared" si="3"/>
        <v>432</v>
      </c>
      <c r="AC17" s="231">
        <f t="shared" si="4"/>
        <v>0</v>
      </c>
      <c r="AD17" s="231">
        <f t="shared" si="5"/>
        <v>0</v>
      </c>
      <c r="AE17" s="120">
        <f t="shared" si="0"/>
        <v>607</v>
      </c>
      <c r="AF17" s="187">
        <f t="shared" si="1"/>
        <v>121.4</v>
      </c>
      <c r="AH17" s="125">
        <f t="shared" si="6"/>
        <v>5</v>
      </c>
    </row>
    <row r="18" spans="1:34" s="125" customFormat="1" ht="18.75" customHeight="1" x14ac:dyDescent="0.25">
      <c r="A18" s="125" t="s">
        <v>19</v>
      </c>
      <c r="B18" s="126" t="s">
        <v>79</v>
      </c>
      <c r="C18" s="125" t="s">
        <v>104</v>
      </c>
      <c r="D18" s="127">
        <v>5</v>
      </c>
      <c r="E18" s="139">
        <f>(INDEX('Points - Runs'!$A$5:$Z$58,MATCH($A18,'Points - Runs'!$A$5:$A$58,0),MATCH(E$7,'Points - Runs'!$A$5:$Z$5,0)))+((INDEX('Points - Runs 50s'!$A$5:$Z$58,MATCH($A18,'Points - Runs 50s'!$A$5:$A$58,0),MATCH(E$7,'Points - Runs 50s'!$A$5:$Z$5,0)))*25)+((INDEX('Points - Runs 100s'!$A$5:$Z$58,MATCH($A18,'Points - Runs 100s'!$A$5:$A$58,0),MATCH(E$7,'Points - Runs 100s'!$A$5:$Z$5,0)))*50)+((INDEX('Points - Wickets'!$A$5:$Z$58,MATCH($A18,'Points - Wickets'!$A$5:$A$58,0),MATCH(E$7,'Points - Wickets'!$A$5:$Z$5,0)))*10)+((INDEX('Points - 5 fers'!$A$5:$Z$58,MATCH($A18,'Points - 5 fers'!$A$5:$A$58,0),MATCH(E$7,'Points - 5 fers'!$A$5:$Z$5,0)))*50)+((INDEX('Points - Hattrick'!$A$5:$Z$58,MATCH($A18,'Points - Hattrick'!$A$5:$A$58,0),MATCH(E$7,'Points - Hattrick'!$A$5:$Z$5,0)))*100)+((INDEX('Points - Fielding'!$A$5:$Z$58,MATCH($A18,'Points - Fielding'!$A$5:$A$58,0),MATCH(E$7,'Points - Fielding'!$A$5:$Z$5,0)))*10)</f>
        <v>0</v>
      </c>
      <c r="F18" s="139">
        <f>(INDEX('Points - Runs'!$A$5:$Z$58,MATCH($A18,'Points - Runs'!$A$5:$A$58,0),MATCH(F$7,'Points - Runs'!$A$5:$Z$5,0)))+((INDEX('Points - Runs 50s'!$A$5:$Z$58,MATCH($A18,'Points - Runs 50s'!$A$5:$A$58,0),MATCH(F$7,'Points - Runs 50s'!$A$5:$Z$5,0)))*25)+((INDEX('Points - Runs 100s'!$A$5:$Z$58,MATCH($A18,'Points - Runs 100s'!$A$5:$A$58,0),MATCH(F$7,'Points - Runs 100s'!$A$5:$Z$5,0)))*50)+((INDEX('Points - Wickets'!$A$5:$Z$58,MATCH($A18,'Points - Wickets'!$A$5:$A$58,0),MATCH(F$7,'Points - Wickets'!$A$5:$Z$5,0)))*10)+((INDEX('Points - 5 fers'!$A$5:$Z$58,MATCH($A18,'Points - 5 fers'!$A$5:$A$58,0),MATCH(F$7,'Points - 5 fers'!$A$5:$Z$5,0)))*50)+((INDEX('Points - Hattrick'!$A$5:$Z$58,MATCH($A18,'Points - Hattrick'!$A$5:$A$58,0),MATCH(F$7,'Points - Hattrick'!$A$5:$Z$5,0)))*100)+((INDEX('Points - Fielding'!$A$5:$Z$58,MATCH($A18,'Points - Fielding'!$A$5:$A$58,0),MATCH(F$7,'Points - Fielding'!$A$5:$Z$5,0)))*10)</f>
        <v>0</v>
      </c>
      <c r="G18" s="139">
        <f>(INDEX('Points - Runs'!$A$5:$Z$58,MATCH($A18,'Points - Runs'!$A$5:$A$58,0),MATCH(G$7,'Points - Runs'!$A$5:$Z$5,0)))+((INDEX('Points - Runs 50s'!$A$5:$Z$58,MATCH($A18,'Points - Runs 50s'!$A$5:$A$58,0),MATCH(G$7,'Points - Runs 50s'!$A$5:$Z$5,0)))*25)+((INDEX('Points - Runs 100s'!$A$5:$Z$58,MATCH($A18,'Points - Runs 100s'!$A$5:$A$58,0),MATCH(G$7,'Points - Runs 100s'!$A$5:$Z$5,0)))*50)+((INDEX('Points - Wickets'!$A$5:$Z$58,MATCH($A18,'Points - Wickets'!$A$5:$A$58,0),MATCH(G$7,'Points - Wickets'!$A$5:$Z$5,0)))*10)+((INDEX('Points - 5 fers'!$A$5:$Z$58,MATCH($A18,'Points - 5 fers'!$A$5:$A$58,0),MATCH(G$7,'Points - 5 fers'!$A$5:$Z$5,0)))*50)+((INDEX('Points - Hattrick'!$A$5:$Z$58,MATCH($A18,'Points - Hattrick'!$A$5:$A$58,0),MATCH(G$7,'Points - Hattrick'!$A$5:$Z$5,0)))*100)+((INDEX('Points - Fielding'!$A$5:$Z$58,MATCH($A18,'Points - Fielding'!$A$5:$A$58,0),MATCH(G$7,'Points - Fielding'!$A$5:$Z$5,0)))*10)</f>
        <v>0</v>
      </c>
      <c r="H18" s="128">
        <f>(INDEX('Points - Runs'!$A$5:$Z$58,MATCH($A18,'Points - Runs'!$A$5:$A$58,0),MATCH(H$7,'Points - Runs'!$A$5:$Z$5,0)))+((INDEX('Points - Runs 50s'!$A$5:$Z$58,MATCH($A18,'Points - Runs 50s'!$A$5:$A$58,0),MATCH(H$7,'Points - Runs 50s'!$A$5:$Z$5,0)))*25)+((INDEX('Points - Runs 100s'!$A$5:$Z$58,MATCH($A18,'Points - Runs 100s'!$A$5:$A$58,0),MATCH(H$7,'Points - Runs 100s'!$A$5:$Z$5,0)))*50)+((INDEX('Points - Wickets'!$A$5:$Z$58,MATCH($A18,'Points - Wickets'!$A$5:$A$58,0),MATCH(H$7,'Points - Wickets'!$A$5:$Z$5,0)))*10)+((INDEX('Points - 5 fers'!$A$5:$Z$58,MATCH($A18,'Points - 5 fers'!$A$5:$A$58,0),MATCH(H$7,'Points - 5 fers'!$A$5:$Z$5,0)))*50)+((INDEX('Points - Hattrick'!$A$5:$Z$58,MATCH($A18,'Points - Hattrick'!$A$5:$A$58,0),MATCH(H$7,'Points - Hattrick'!$A$5:$Z$5,0)))*100)+((INDEX('Points - Fielding'!$A$5:$Z$58,MATCH($A18,'Points - Fielding'!$A$5:$A$58,0),MATCH(H$7,'Points - Fielding'!$A$5:$Z$5,0)))*10)</f>
        <v>0</v>
      </c>
      <c r="I18" s="128">
        <f>(INDEX('Points - Runs'!$A$5:$Z$58,MATCH($A18,'Points - Runs'!$A$5:$A$58,0),MATCH(I$7,'Points - Runs'!$A$5:$Z$5,0)))+((INDEX('Points - Runs 50s'!$A$5:$Z$58,MATCH($A18,'Points - Runs 50s'!$A$5:$A$58,0),MATCH(I$7,'Points - Runs 50s'!$A$5:$Z$5,0)))*25)+((INDEX('Points - Runs 100s'!$A$5:$Z$58,MATCH($A18,'Points - Runs 100s'!$A$5:$A$58,0),MATCH(I$7,'Points - Runs 100s'!$A$5:$Z$5,0)))*50)+((INDEX('Points - Wickets'!$A$5:$Z$58,MATCH($A18,'Points - Wickets'!$A$5:$A$58,0),MATCH(I$7,'Points - Wickets'!$A$5:$Z$5,0)))*10)+((INDEX('Points - 5 fers'!$A$5:$Z$58,MATCH($A18,'Points - 5 fers'!$A$5:$A$58,0),MATCH(I$7,'Points - 5 fers'!$A$5:$Z$5,0)))*50)+((INDEX('Points - Hattrick'!$A$5:$Z$58,MATCH($A18,'Points - Hattrick'!$A$5:$A$58,0),MATCH(I$7,'Points - Hattrick'!$A$5:$Z$5,0)))*100)+((INDEX('Points - Fielding'!$A$5:$Z$58,MATCH($A18,'Points - Fielding'!$A$5:$A$58,0),MATCH(I$7,'Points - Fielding'!$A$5:$Z$5,0)))*10)</f>
        <v>0</v>
      </c>
      <c r="J18" s="130">
        <f>(INDEX('Points - Runs'!$A$5:$Z$58,MATCH($A18,'Points - Runs'!$A$5:$A$58,0),MATCH(J$7,'Points - Runs'!$A$5:$Z$5,0)))+((INDEX('Points - Runs 50s'!$A$5:$Z$58,MATCH($A18,'Points - Runs 50s'!$A$5:$A$58,0),MATCH(J$7,'Points - Runs 50s'!$A$5:$Z$5,0)))*25)+((INDEX('Points - Runs 100s'!$A$5:$Z$58,MATCH($A18,'Points - Runs 100s'!$A$5:$A$58,0),MATCH(J$7,'Points - Runs 100s'!$A$5:$Z$5,0)))*50)+((INDEX('Points - Wickets'!$A$5:$Z$58,MATCH($A18,'Points - Wickets'!$A$5:$A$58,0),MATCH(J$7,'Points - Wickets'!$A$5:$Z$5,0)))*10)+((INDEX('Points - 5 fers'!$A$5:$Z$58,MATCH($A18,'Points - 5 fers'!$A$5:$A$58,0),MATCH(J$7,'Points - 5 fers'!$A$5:$Z$5,0)))*50)+((INDEX('Points - Hattrick'!$A$5:$Z$58,MATCH($A18,'Points - Hattrick'!$A$5:$A$58,0),MATCH(J$7,'Points - Hattrick'!$A$5:$Z$5,0)))*100)+((INDEX('Points - Fielding'!$A$5:$Z$58,MATCH($A18,'Points - Fielding'!$A$5:$A$58,0),MATCH(J$7,'Points - Fielding'!$A$5:$Z$5,0)))*10)</f>
        <v>0</v>
      </c>
      <c r="K18" s="129">
        <f>(INDEX('Points - Runs'!$A$5:$Z$58,MATCH($A18,'Points - Runs'!$A$5:$A$58,0),MATCH(K$7,'Points - Runs'!$A$5:$Z$5,0)))+((INDEX('Points - Runs 50s'!$A$5:$Z$58,MATCH($A18,'Points - Runs 50s'!$A$5:$A$58,0),MATCH(K$7,'Points - Runs 50s'!$A$5:$Z$5,0)))*25)+((INDEX('Points - Runs 100s'!$A$5:$Z$58,MATCH($A18,'Points - Runs 100s'!$A$5:$A$58,0),MATCH(K$7,'Points - Runs 100s'!$A$5:$Z$5,0)))*50)+((INDEX('Points - Wickets'!$A$5:$Z$58,MATCH($A18,'Points - Wickets'!$A$5:$A$58,0),MATCH(K$7,'Points - Wickets'!$A$5:$Z$5,0)))*10)+((INDEX('Points - 5 fers'!$A$5:$Z$58,MATCH($A18,'Points - 5 fers'!$A$5:$A$58,0),MATCH(K$7,'Points - 5 fers'!$A$5:$Z$5,0)))*50)+((INDEX('Points - Hattrick'!$A$5:$Z$58,MATCH($A18,'Points - Hattrick'!$A$5:$A$58,0),MATCH(K$7,'Points - Hattrick'!$A$5:$Z$5,0)))*100)+((INDEX('Points - Fielding'!$A$5:$Z$58,MATCH($A18,'Points - Fielding'!$A$5:$A$58,0),MATCH(K$7,'Points - Fielding'!$A$5:$Z$5,0)))*10)</f>
        <v>0</v>
      </c>
      <c r="L18" s="130">
        <f>(INDEX('Points - Runs'!$A$5:$Z$58,MATCH($A18,'Points - Runs'!$A$5:$A$58,0),MATCH(L$7,'Points - Runs'!$A$5:$Z$5,0)))+((INDEX('Points - Runs 50s'!$A$5:$Z$58,MATCH($A18,'Points - Runs 50s'!$A$5:$A$58,0),MATCH(L$7,'Points - Runs 50s'!$A$5:$Z$5,0)))*25)+((INDEX('Points - Runs 100s'!$A$5:$Z$58,MATCH($A18,'Points - Runs 100s'!$A$5:$A$58,0),MATCH(L$7,'Points - Runs 100s'!$A$5:$Z$5,0)))*50)+((INDEX('Points - Wickets'!$A$5:$Z$58,MATCH($A18,'Points - Wickets'!$A$5:$A$58,0),MATCH(L$7,'Points - Wickets'!$A$5:$Z$5,0)))*10)+((INDEX('Points - 5 fers'!$A$5:$Z$58,MATCH($A18,'Points - 5 fers'!$A$5:$A$58,0),MATCH(L$7,'Points - 5 fers'!$A$5:$Z$5,0)))*50)+((INDEX('Points - Hattrick'!$A$5:$Z$58,MATCH($A18,'Points - Hattrick'!$A$5:$A$58,0),MATCH(L$7,'Points - Hattrick'!$A$5:$Z$5,0)))*100)+((INDEX('Points - Fielding'!$A$5:$Z$58,MATCH($A18,'Points - Fielding'!$A$5:$A$58,0),MATCH(L$7,'Points - Fielding'!$A$5:$Z$5,0)))*10)</f>
        <v>0</v>
      </c>
      <c r="M18" s="130">
        <f>(INDEX('Points - Runs'!$A$5:$Z$58,MATCH($A18,'Points - Runs'!$A$5:$A$58,0),MATCH(M$7,'Points - Runs'!$A$5:$Z$5,0)))+((INDEX('Points - Runs 50s'!$A$5:$Z$58,MATCH($A18,'Points - Runs 50s'!$A$5:$A$58,0),MATCH(M$7,'Points - Runs 50s'!$A$5:$Z$5,0)))*25)+((INDEX('Points - Runs 100s'!$A$5:$Z$58,MATCH($A18,'Points - Runs 100s'!$A$5:$A$58,0),MATCH(M$7,'Points - Runs 100s'!$A$5:$Z$5,0)))*50)+((INDEX('Points - Wickets'!$A$5:$Z$58,MATCH($A18,'Points - Wickets'!$A$5:$A$58,0),MATCH(M$7,'Points - Wickets'!$A$5:$Z$5,0)))*10)+((INDEX('Points - 5 fers'!$A$5:$Z$58,MATCH($A18,'Points - 5 fers'!$A$5:$A$58,0),MATCH(M$7,'Points - 5 fers'!$A$5:$Z$5,0)))*50)+((INDEX('Points - Hattrick'!$A$5:$Z$58,MATCH($A18,'Points - Hattrick'!$A$5:$A$58,0),MATCH(M$7,'Points - Hattrick'!$A$5:$Z$5,0)))*100)+((INDEX('Points - Fielding'!$A$5:$Z$58,MATCH($A18,'Points - Fielding'!$A$5:$A$58,0),MATCH(M$7,'Points - Fielding'!$A$5:$Z$5,0)))*10)</f>
        <v>37</v>
      </c>
      <c r="N18" s="130">
        <f>(INDEX('Points - Runs'!$A$5:$Z$58,MATCH($A18,'Points - Runs'!$A$5:$A$58,0),MATCH(N$7,'Points - Runs'!$A$5:$Z$5,0)))+((INDEX('Points - Runs 50s'!$A$5:$Z$58,MATCH($A18,'Points - Runs 50s'!$A$5:$A$58,0),MATCH(N$7,'Points - Runs 50s'!$A$5:$Z$5,0)))*25)+((INDEX('Points - Runs 100s'!$A$5:$Z$58,MATCH($A18,'Points - Runs 100s'!$A$5:$A$58,0),MATCH(N$7,'Points - Runs 100s'!$A$5:$Z$5,0)))*50)+((INDEX('Points - Wickets'!$A$5:$Z$58,MATCH($A18,'Points - Wickets'!$A$5:$A$58,0),MATCH(N$7,'Points - Wickets'!$A$5:$Z$5,0)))*10)+((INDEX('Points - 5 fers'!$A$5:$Z$58,MATCH($A18,'Points - 5 fers'!$A$5:$A$58,0),MATCH(N$7,'Points - 5 fers'!$A$5:$Z$5,0)))*50)+((INDEX('Points - Hattrick'!$A$5:$Z$58,MATCH($A18,'Points - Hattrick'!$A$5:$A$58,0),MATCH(N$7,'Points - Hattrick'!$A$5:$Z$5,0)))*100)+((INDEX('Points - Fielding'!$A$5:$Z$58,MATCH($A18,'Points - Fielding'!$A$5:$A$58,0),MATCH(N$7,'Points - Fielding'!$A$5:$Z$5,0)))*10)</f>
        <v>160</v>
      </c>
      <c r="O18" s="130">
        <f>(INDEX('Points - Runs'!$A$5:$Z$58,MATCH($A18,'Points - Runs'!$A$5:$A$58,0),MATCH(O$7,'Points - Runs'!$A$5:$Z$5,0)))+((INDEX('Points - Runs 50s'!$A$5:$Z$58,MATCH($A18,'Points - Runs 50s'!$A$5:$A$58,0),MATCH(O$7,'Points - Runs 50s'!$A$5:$Z$5,0)))*25)+((INDEX('Points - Runs 100s'!$A$5:$Z$58,MATCH($A18,'Points - Runs 100s'!$A$5:$A$58,0),MATCH(O$7,'Points - Runs 100s'!$A$5:$Z$5,0)))*50)+((INDEX('Points - Wickets'!$A$5:$Z$58,MATCH($A18,'Points - Wickets'!$A$5:$A$58,0),MATCH(O$7,'Points - Wickets'!$A$5:$Z$5,0)))*10)+((INDEX('Points - 5 fers'!$A$5:$Z$58,MATCH($A18,'Points - 5 fers'!$A$5:$A$58,0),MATCH(O$7,'Points - 5 fers'!$A$5:$Z$5,0)))*50)+((INDEX('Points - Hattrick'!$A$5:$Z$58,MATCH($A18,'Points - Hattrick'!$A$5:$A$58,0),MATCH(O$7,'Points - Hattrick'!$A$5:$Z$5,0)))*100)+((INDEX('Points - Fielding'!$A$5:$Z$58,MATCH($A18,'Points - Fielding'!$A$5:$A$58,0),MATCH(O$7,'Points - Fielding'!$A$5:$Z$5,0)))*10)</f>
        <v>0</v>
      </c>
      <c r="P18" s="131">
        <f>(INDEX('Points - Runs'!$A$5:$Z$58,MATCH($A18,'Points - Runs'!$A$5:$A$58,0),MATCH(P$7,'Points - Runs'!$A$5:$Z$5,0)))+((INDEX('Points - Runs 50s'!$A$5:$Z$58,MATCH($A18,'Points - Runs 50s'!$A$5:$A$58,0),MATCH(P$7,'Points - Runs 50s'!$A$5:$Z$5,0)))*25)+((INDEX('Points - Runs 100s'!$A$5:$Z$58,MATCH($A18,'Points - Runs 100s'!$A$5:$A$58,0),MATCH(P$7,'Points - Runs 100s'!$A$5:$Z$5,0)))*50)+((INDEX('Points - Wickets'!$A$5:$Z$58,MATCH($A18,'Points - Wickets'!$A$5:$A$58,0),MATCH(P$7,'Points - Wickets'!$A$5:$Z$5,0)))*10)+((INDEX('Points - 5 fers'!$A$5:$Z$58,MATCH($A18,'Points - 5 fers'!$A$5:$A$58,0),MATCH(P$7,'Points - 5 fers'!$A$5:$Z$5,0)))*50)+((INDEX('Points - Hattrick'!$A$5:$Z$58,MATCH($A18,'Points - Hattrick'!$A$5:$A$58,0),MATCH(P$7,'Points - Hattrick'!$A$5:$Z$5,0)))*100)+((INDEX('Points - Fielding'!$A$5:$Z$58,MATCH($A18,'Points - Fielding'!$A$5:$A$58,0),MATCH(P$7,'Points - Fielding'!$A$5:$Z$5,0)))*10)</f>
        <v>31</v>
      </c>
      <c r="Q18" s="128">
        <f>(INDEX('Points - Runs'!$A$5:$Z$58,MATCH($A18,'Points - Runs'!$A$5:$A$58,0),MATCH(Q$7,'Points - Runs'!$A$5:$Z$5,0)))+((INDEX('Points - Runs 50s'!$A$5:$Z$58,MATCH($A18,'Points - Runs 50s'!$A$5:$A$58,0),MATCH(Q$7,'Points - Runs 50s'!$A$5:$Z$5,0)))*25)+((INDEX('Points - Runs 100s'!$A$5:$Z$58,MATCH($A18,'Points - Runs 100s'!$A$5:$A$58,0),MATCH(Q$7,'Points - Runs 100s'!$A$5:$Z$5,0)))*50)+((INDEX('Points - Wickets'!$A$5:$Z$58,MATCH($A18,'Points - Wickets'!$A$5:$A$58,0),MATCH(Q$7,'Points - Wickets'!$A$5:$Z$5,0)))*10)+((INDEX('Points - 5 fers'!$A$5:$Z$58,MATCH($A18,'Points - 5 fers'!$A$5:$A$58,0),MATCH(Q$7,'Points - 5 fers'!$A$5:$Z$5,0)))*50)+((INDEX('Points - Hattrick'!$A$5:$Z$58,MATCH($A18,'Points - Hattrick'!$A$5:$A$58,0),MATCH(Q$7,'Points - Hattrick'!$A$5:$Z$5,0)))*100)+((INDEX('Points - Fielding'!$A$5:$Z$58,MATCH($A18,'Points - Fielding'!$A$5:$A$58,0),MATCH(Q$7,'Points - Fielding'!$A$5:$Z$5,0)))*10)</f>
        <v>0</v>
      </c>
      <c r="R18" s="128">
        <f>(INDEX('Points - Runs'!$A$5:$Z$58,MATCH($A18,'Points - Runs'!$A$5:$A$58,0),MATCH(R$7,'Points - Runs'!$A$5:$Z$5,0)))+((INDEX('Points - Runs 50s'!$A$5:$Z$58,MATCH($A18,'Points - Runs 50s'!$A$5:$A$58,0),MATCH(R$7,'Points - Runs 50s'!$A$5:$Z$5,0)))*25)+((INDEX('Points - Runs 100s'!$A$5:$Z$58,MATCH($A18,'Points - Runs 100s'!$A$5:$A$58,0),MATCH(R$7,'Points - Runs 100s'!$A$5:$Z$5,0)))*50)+((INDEX('Points - Wickets'!$A$5:$Z$58,MATCH($A18,'Points - Wickets'!$A$5:$A$58,0),MATCH(R$7,'Points - Wickets'!$A$5:$Z$5,0)))*10)+((INDEX('Points - 5 fers'!$A$5:$Z$58,MATCH($A18,'Points - 5 fers'!$A$5:$A$58,0),MATCH(R$7,'Points - 5 fers'!$A$5:$Z$5,0)))*50)+((INDEX('Points - Hattrick'!$A$5:$Z$58,MATCH($A18,'Points - Hattrick'!$A$5:$A$58,0),MATCH(R$7,'Points - Hattrick'!$A$5:$Z$5,0)))*100)+((INDEX('Points - Fielding'!$A$5:$Z$58,MATCH($A18,'Points - Fielding'!$A$5:$A$58,0),MATCH(R$7,'Points - Fielding'!$A$5:$Z$5,0)))*10)</f>
        <v>0</v>
      </c>
      <c r="S18" s="128">
        <f>(INDEX('Points - Runs'!$A$5:$Z$58,MATCH($A18,'Points - Runs'!$A$5:$A$58,0),MATCH(S$7,'Points - Runs'!$A$5:$Z$5,0)))+((INDEX('Points - Runs 50s'!$A$5:$Z$58,MATCH($A18,'Points - Runs 50s'!$A$5:$A$58,0),MATCH(S$7,'Points - Runs 50s'!$A$5:$Z$5,0)))*25)+((INDEX('Points - Runs 100s'!$A$5:$Z$58,MATCH($A18,'Points - Runs 100s'!$A$5:$A$58,0),MATCH(S$7,'Points - Runs 100s'!$A$5:$Z$5,0)))*50)+((INDEX('Points - Wickets'!$A$5:$Z$58,MATCH($A18,'Points - Wickets'!$A$5:$A$58,0),MATCH(S$7,'Points - Wickets'!$A$5:$Z$5,0)))*10)+((INDEX('Points - 5 fers'!$A$5:$Z$58,MATCH($A18,'Points - 5 fers'!$A$5:$A$58,0),MATCH(S$7,'Points - 5 fers'!$A$5:$Z$5,0)))*50)+((INDEX('Points - Hattrick'!$A$5:$Z$58,MATCH($A18,'Points - Hattrick'!$A$5:$A$58,0),MATCH(S$7,'Points - Hattrick'!$A$5:$Z$5,0)))*100)+((INDEX('Points - Fielding'!$A$5:$Z$58,MATCH($A18,'Points - Fielding'!$A$5:$A$58,0),MATCH(S$7,'Points - Fielding'!$A$5:$Z$5,0)))*10)</f>
        <v>0</v>
      </c>
      <c r="T18" s="128">
        <f>(INDEX('Points - Runs'!$A$5:$Z$58,MATCH($A18,'Points - Runs'!$A$5:$A$58,0),MATCH(T$7,'Points - Runs'!$A$5:$Z$5,0)))+((INDEX('Points - Runs 50s'!$A$5:$Z$58,MATCH($A18,'Points - Runs 50s'!$A$5:$A$58,0),MATCH(T$7,'Points - Runs 50s'!$A$5:$Z$5,0)))*25)+((INDEX('Points - Runs 100s'!$A$5:$Z$58,MATCH($A18,'Points - Runs 100s'!$A$5:$A$58,0),MATCH(T$7,'Points - Runs 100s'!$A$5:$Z$5,0)))*50)+((INDEX('Points - Wickets'!$A$5:$Z$58,MATCH($A18,'Points - Wickets'!$A$5:$A$58,0),MATCH(T$7,'Points - Wickets'!$A$5:$Z$5,0)))*10)+((INDEX('Points - 5 fers'!$A$5:$Z$58,MATCH($A18,'Points - 5 fers'!$A$5:$A$58,0),MATCH(T$7,'Points - 5 fers'!$A$5:$Z$5,0)))*50)+((INDEX('Points - Hattrick'!$A$5:$Z$58,MATCH($A18,'Points - Hattrick'!$A$5:$A$58,0),MATCH(T$7,'Points - Hattrick'!$A$5:$Z$5,0)))*100)+((INDEX('Points - Fielding'!$A$5:$Z$58,MATCH($A18,'Points - Fielding'!$A$5:$A$58,0),MATCH(T$7,'Points - Fielding'!$A$5:$Z$5,0)))*10)</f>
        <v>0</v>
      </c>
      <c r="U18" s="128">
        <f>(INDEX('Points - Runs'!$A$5:$Z$58,MATCH($A18,'Points - Runs'!$A$5:$A$58,0),MATCH(U$7,'Points - Runs'!$A$5:$Z$5,0)))+((INDEX('Points - Runs 50s'!$A$5:$Z$58,MATCH($A18,'Points - Runs 50s'!$A$5:$A$58,0),MATCH(U$7,'Points - Runs 50s'!$A$5:$Z$5,0)))*25)+((INDEX('Points - Runs 100s'!$A$5:$Z$58,MATCH($A18,'Points - Runs 100s'!$A$5:$A$58,0),MATCH(U$7,'Points - Runs 100s'!$A$5:$Z$5,0)))*50)+((INDEX('Points - Wickets'!$A$5:$Z$58,MATCH($A18,'Points - Wickets'!$A$5:$A$58,0),MATCH(U$7,'Points - Wickets'!$A$5:$Z$5,0)))*10)+((INDEX('Points - 5 fers'!$A$5:$Z$58,MATCH($A18,'Points - 5 fers'!$A$5:$A$58,0),MATCH(U$7,'Points - 5 fers'!$A$5:$Z$5,0)))*50)+((INDEX('Points - Hattrick'!$A$5:$Z$58,MATCH($A18,'Points - Hattrick'!$A$5:$A$58,0),MATCH(U$7,'Points - Hattrick'!$A$5:$Z$5,0)))*100)+((INDEX('Points - Fielding'!$A$5:$Z$58,MATCH($A18,'Points - Fielding'!$A$5:$A$58,0),MATCH(U$7,'Points - Fielding'!$A$5:$Z$5,0)))*10)</f>
        <v>0</v>
      </c>
      <c r="V18" s="128">
        <f>(INDEX('Points - Runs'!$A$5:$Z$58,MATCH($A18,'Points - Runs'!$A$5:$A$58,0),MATCH(V$7,'Points - Runs'!$A$5:$Z$5,0)))+((INDEX('Points - Runs 50s'!$A$5:$Z$58,MATCH($A18,'Points - Runs 50s'!$A$5:$A$58,0),MATCH(V$7,'Points - Runs 50s'!$A$5:$Z$5,0)))*25)+((INDEX('Points - Runs 100s'!$A$5:$Z$58,MATCH($A18,'Points - Runs 100s'!$A$5:$A$58,0),MATCH(V$7,'Points - Runs 100s'!$A$5:$Z$5,0)))*50)+((INDEX('Points - Wickets'!$A$5:$Z$58,MATCH($A18,'Points - Wickets'!$A$5:$A$58,0),MATCH(V$7,'Points - Wickets'!$A$5:$Z$5,0)))*10)+((INDEX('Points - 5 fers'!$A$5:$Z$58,MATCH($A18,'Points - 5 fers'!$A$5:$A$58,0),MATCH(V$7,'Points - 5 fers'!$A$5:$Z$5,0)))*50)+((INDEX('Points - Hattrick'!$A$5:$Z$58,MATCH($A18,'Points - Hattrick'!$A$5:$A$58,0),MATCH(V$7,'Points - Hattrick'!$A$5:$Z$5,0)))*100)+((INDEX('Points - Fielding'!$A$5:$Z$58,MATCH($A18,'Points - Fielding'!$A$5:$A$58,0),MATCH(V$7,'Points - Fielding'!$A$5:$Z$5,0)))*10)</f>
        <v>0</v>
      </c>
      <c r="W18" s="129">
        <f>(INDEX('Points - Runs'!$A$5:$Z$58,MATCH($A18,'Points - Runs'!$A$5:$A$58,0),MATCH(W$7,'Points - Runs'!$A$5:$Z$5,0)))+((INDEX('Points - Runs 50s'!$A$5:$Z$58,MATCH($A18,'Points - Runs 50s'!$A$5:$A$58,0),MATCH(W$7,'Points - Runs 50s'!$A$5:$Z$5,0)))*25)+((INDEX('Points - Runs 100s'!$A$5:$Z$58,MATCH($A18,'Points - Runs 100s'!$A$5:$A$58,0),MATCH(W$7,'Points - Runs 100s'!$A$5:$Z$5,0)))*50)+((INDEX('Points - Wickets'!$A$5:$Z$58,MATCH($A18,'Points - Wickets'!$A$5:$A$58,0),MATCH(W$7,'Points - Wickets'!$A$5:$Z$5,0)))*10)+((INDEX('Points - 5 fers'!$A$5:$Z$58,MATCH($A18,'Points - 5 fers'!$A$5:$A$58,0),MATCH(W$7,'Points - 5 fers'!$A$5:$Z$5,0)))*50)+((INDEX('Points - Hattrick'!$A$5:$Z$58,MATCH($A18,'Points - Hattrick'!$A$5:$A$58,0),MATCH(W$7,'Points - Hattrick'!$A$5:$Z$5,0)))*100)+((INDEX('Points - Fielding'!$A$5:$Z$58,MATCH($A18,'Points - Fielding'!$A$5:$A$58,0),MATCH(W$7,'Points - Fielding'!$A$5:$Z$5,0)))*10)</f>
        <v>0</v>
      </c>
      <c r="X18" s="130">
        <f>(INDEX('Points - Runs'!$A$5:$Z$58,MATCH($A18,'Points - Runs'!$A$5:$A$58,0),MATCH(X$7,'Points - Runs'!$A$5:$Z$5,0)))+((INDEX('Points - Runs 50s'!$A$5:$Z$58,MATCH($A18,'Points - Runs 50s'!$A$5:$A$58,0),MATCH(X$7,'Points - Runs 50s'!$A$5:$Z$5,0)))*25)+((INDEX('Points - Runs 100s'!$A$5:$Z$58,MATCH($A18,'Points - Runs 100s'!$A$5:$A$58,0),MATCH(X$7,'Points - Runs 100s'!$A$5:$Z$5,0)))*50)+((INDEX('Points - Wickets'!$A$5:$Z$58,MATCH($A18,'Points - Wickets'!$A$5:$A$58,0),MATCH(X$7,'Points - Wickets'!$A$5:$Z$5,0)))*10)+((INDEX('Points - 5 fers'!$A$5:$Z$58,MATCH($A18,'Points - 5 fers'!$A$5:$A$58,0),MATCH(X$7,'Points - 5 fers'!$A$5:$Z$5,0)))*50)+((INDEX('Points - Hattrick'!$A$5:$Z$58,MATCH($A18,'Points - Hattrick'!$A$5:$A$58,0),MATCH(X$7,'Points - Hattrick'!$A$5:$Z$5,0)))*100)+((INDEX('Points - Fielding'!$A$5:$Z$58,MATCH($A18,'Points - Fielding'!$A$5:$A$58,0),MATCH(X$7,'Points - Fielding'!$A$5:$Z$5,0)))*10)</f>
        <v>0</v>
      </c>
      <c r="Y18" s="130">
        <f>(INDEX('Points - Runs'!$A$5:$Z$58,MATCH($A18,'Points - Runs'!$A$5:$A$58,0),MATCH(Y$7,'Points - Runs'!$A$5:$Z$5,0)))+((INDEX('Points - Runs 50s'!$A$5:$Z$58,MATCH($A18,'Points - Runs 50s'!$A$5:$A$58,0),MATCH(Y$7,'Points - Runs 50s'!$A$5:$Z$5,0)))*25)+((INDEX('Points - Runs 100s'!$A$5:$Z$58,MATCH($A18,'Points - Runs 100s'!$A$5:$A$58,0),MATCH(Y$7,'Points - Runs 100s'!$A$5:$Z$5,0)))*50)+((INDEX('Points - Wickets'!$A$5:$Z$58,MATCH($A18,'Points - Wickets'!$A$5:$A$58,0),MATCH(Y$7,'Points - Wickets'!$A$5:$Z$5,0)))*10)+((INDEX('Points - 5 fers'!$A$5:$Z$58,MATCH($A18,'Points - 5 fers'!$A$5:$A$58,0),MATCH(Y$7,'Points - 5 fers'!$A$5:$Z$5,0)))*50)+((INDEX('Points - Hattrick'!$A$5:$Z$58,MATCH($A18,'Points - Hattrick'!$A$5:$A$58,0),MATCH(Y$7,'Points - Hattrick'!$A$5:$Z$5,0)))*100)+((INDEX('Points - Fielding'!$A$5:$Z$58,MATCH($A18,'Points - Fielding'!$A$5:$A$58,0),MATCH(Y$7,'Points - Fielding'!$A$5:$Z$5,0)))*10)</f>
        <v>0</v>
      </c>
      <c r="Z18" s="130">
        <f>(INDEX('Points - Runs'!$A$5:$Z$58,MATCH($A18,'Points - Runs'!$A$5:$A$58,0),MATCH(Z$7,'Points - Runs'!$A$5:$Z$5,0)))+((INDEX('Points - Runs 50s'!$A$5:$Z$58,MATCH($A18,'Points - Runs 50s'!$A$5:$A$58,0),MATCH(Z$7,'Points - Runs 50s'!$A$5:$Z$5,0)))*25)+((INDEX('Points - Runs 100s'!$A$5:$Z$58,MATCH($A18,'Points - Runs 100s'!$A$5:$A$58,0),MATCH(Z$7,'Points - Runs 100s'!$A$5:$Z$5,0)))*50)+((INDEX('Points - Wickets'!$A$5:$Z$58,MATCH($A18,'Points - Wickets'!$A$5:$A$58,0),MATCH(Z$7,'Points - Wickets'!$A$5:$Z$5,0)))*10)+((INDEX('Points - 5 fers'!$A$5:$Z$58,MATCH($A18,'Points - 5 fers'!$A$5:$A$58,0),MATCH(Z$7,'Points - 5 fers'!$A$5:$Z$5,0)))*50)+((INDEX('Points - Hattrick'!$A$5:$Z$58,MATCH($A18,'Points - Hattrick'!$A$5:$A$58,0),MATCH(Z$7,'Points - Hattrick'!$A$5:$Z$5,0)))*100)+((INDEX('Points - Fielding'!$A$5:$Z$58,MATCH($A18,'Points - Fielding'!$A$5:$A$58,0),MATCH(Z$7,'Points - Fielding'!$A$5:$Z$5,0)))*10)</f>
        <v>0</v>
      </c>
      <c r="AA18" s="233">
        <f t="shared" si="2"/>
        <v>0</v>
      </c>
      <c r="AB18" s="231">
        <f t="shared" si="3"/>
        <v>228</v>
      </c>
      <c r="AC18" s="231">
        <f t="shared" si="4"/>
        <v>0</v>
      </c>
      <c r="AD18" s="231">
        <f t="shared" si="5"/>
        <v>0</v>
      </c>
      <c r="AE18" s="120">
        <f t="shared" si="0"/>
        <v>228</v>
      </c>
      <c r="AF18" s="187">
        <f t="shared" si="1"/>
        <v>45.6</v>
      </c>
      <c r="AH18" s="125">
        <f t="shared" si="6"/>
        <v>24</v>
      </c>
    </row>
    <row r="19" spans="1:34" s="125" customFormat="1" ht="18.75" customHeight="1" x14ac:dyDescent="0.25">
      <c r="A19" s="125" t="s">
        <v>18</v>
      </c>
      <c r="B19" s="126" t="s">
        <v>80</v>
      </c>
      <c r="C19" s="125" t="s">
        <v>104</v>
      </c>
      <c r="D19" s="127">
        <v>4.5</v>
      </c>
      <c r="E19" s="139">
        <f>(INDEX('Points - Runs'!$A$5:$Z$58,MATCH($A19,'Points - Runs'!$A$5:$A$58,0),MATCH(E$7,'Points - Runs'!$A$5:$Z$5,0)))+((INDEX('Points - Runs 50s'!$A$5:$Z$58,MATCH($A19,'Points - Runs 50s'!$A$5:$A$58,0),MATCH(E$7,'Points - Runs 50s'!$A$5:$Z$5,0)))*25)+((INDEX('Points - Runs 100s'!$A$5:$Z$58,MATCH($A19,'Points - Runs 100s'!$A$5:$A$58,0),MATCH(E$7,'Points - Runs 100s'!$A$5:$Z$5,0)))*50)+((INDEX('Points - Wickets'!$A$5:$Z$58,MATCH($A19,'Points - Wickets'!$A$5:$A$58,0),MATCH(E$7,'Points - Wickets'!$A$5:$Z$5,0)))*10)+((INDEX('Points - 5 fers'!$A$5:$Z$58,MATCH($A19,'Points - 5 fers'!$A$5:$A$58,0),MATCH(E$7,'Points - 5 fers'!$A$5:$Z$5,0)))*50)+((INDEX('Points - Hattrick'!$A$5:$Z$58,MATCH($A19,'Points - Hattrick'!$A$5:$A$58,0),MATCH(E$7,'Points - Hattrick'!$A$5:$Z$5,0)))*100)+((INDEX('Points - Fielding'!$A$5:$Z$58,MATCH($A19,'Points - Fielding'!$A$5:$A$58,0),MATCH(E$7,'Points - Fielding'!$A$5:$Z$5,0)))*10)</f>
        <v>29</v>
      </c>
      <c r="F19" s="139">
        <f>(INDEX('Points - Runs'!$A$5:$Z$58,MATCH($A19,'Points - Runs'!$A$5:$A$58,0),MATCH(F$7,'Points - Runs'!$A$5:$Z$5,0)))+((INDEX('Points - Runs 50s'!$A$5:$Z$58,MATCH($A19,'Points - Runs 50s'!$A$5:$A$58,0),MATCH(F$7,'Points - Runs 50s'!$A$5:$Z$5,0)))*25)+((INDEX('Points - Runs 100s'!$A$5:$Z$58,MATCH($A19,'Points - Runs 100s'!$A$5:$A$58,0),MATCH(F$7,'Points - Runs 100s'!$A$5:$Z$5,0)))*50)+((INDEX('Points - Wickets'!$A$5:$Z$58,MATCH($A19,'Points - Wickets'!$A$5:$A$58,0),MATCH(F$7,'Points - Wickets'!$A$5:$Z$5,0)))*10)+((INDEX('Points - 5 fers'!$A$5:$Z$58,MATCH($A19,'Points - 5 fers'!$A$5:$A$58,0),MATCH(F$7,'Points - 5 fers'!$A$5:$Z$5,0)))*50)+((INDEX('Points - Hattrick'!$A$5:$Z$58,MATCH($A19,'Points - Hattrick'!$A$5:$A$58,0),MATCH(F$7,'Points - Hattrick'!$A$5:$Z$5,0)))*100)+((INDEX('Points - Fielding'!$A$5:$Z$58,MATCH($A19,'Points - Fielding'!$A$5:$A$58,0),MATCH(F$7,'Points - Fielding'!$A$5:$Z$5,0)))*10)</f>
        <v>2</v>
      </c>
      <c r="G19" s="139">
        <f>(INDEX('Points - Runs'!$A$5:$Z$58,MATCH($A19,'Points - Runs'!$A$5:$A$58,0),MATCH(G$7,'Points - Runs'!$A$5:$Z$5,0)))+((INDEX('Points - Runs 50s'!$A$5:$Z$58,MATCH($A19,'Points - Runs 50s'!$A$5:$A$58,0),MATCH(G$7,'Points - Runs 50s'!$A$5:$Z$5,0)))*25)+((INDEX('Points - Runs 100s'!$A$5:$Z$58,MATCH($A19,'Points - Runs 100s'!$A$5:$A$58,0),MATCH(G$7,'Points - Runs 100s'!$A$5:$Z$5,0)))*50)+((INDEX('Points - Wickets'!$A$5:$Z$58,MATCH($A19,'Points - Wickets'!$A$5:$A$58,0),MATCH(G$7,'Points - Wickets'!$A$5:$Z$5,0)))*10)+((INDEX('Points - 5 fers'!$A$5:$Z$58,MATCH($A19,'Points - 5 fers'!$A$5:$A$58,0),MATCH(G$7,'Points - 5 fers'!$A$5:$Z$5,0)))*50)+((INDEX('Points - Hattrick'!$A$5:$Z$58,MATCH($A19,'Points - Hattrick'!$A$5:$A$58,0),MATCH(G$7,'Points - Hattrick'!$A$5:$Z$5,0)))*100)+((INDEX('Points - Fielding'!$A$5:$Z$58,MATCH($A19,'Points - Fielding'!$A$5:$A$58,0),MATCH(G$7,'Points - Fielding'!$A$5:$Z$5,0)))*10)</f>
        <v>22</v>
      </c>
      <c r="H19" s="128">
        <f>(INDEX('Points - Runs'!$A$5:$Z$58,MATCH($A19,'Points - Runs'!$A$5:$A$58,0),MATCH(H$7,'Points - Runs'!$A$5:$Z$5,0)))+((INDEX('Points - Runs 50s'!$A$5:$Z$58,MATCH($A19,'Points - Runs 50s'!$A$5:$A$58,0),MATCH(H$7,'Points - Runs 50s'!$A$5:$Z$5,0)))*25)+((INDEX('Points - Runs 100s'!$A$5:$Z$58,MATCH($A19,'Points - Runs 100s'!$A$5:$A$58,0),MATCH(H$7,'Points - Runs 100s'!$A$5:$Z$5,0)))*50)+((INDEX('Points - Wickets'!$A$5:$Z$58,MATCH($A19,'Points - Wickets'!$A$5:$A$58,0),MATCH(H$7,'Points - Wickets'!$A$5:$Z$5,0)))*10)+((INDEX('Points - 5 fers'!$A$5:$Z$58,MATCH($A19,'Points - 5 fers'!$A$5:$A$58,0),MATCH(H$7,'Points - 5 fers'!$A$5:$Z$5,0)))*50)+((INDEX('Points - Hattrick'!$A$5:$Z$58,MATCH($A19,'Points - Hattrick'!$A$5:$A$58,0),MATCH(H$7,'Points - Hattrick'!$A$5:$Z$5,0)))*100)+((INDEX('Points - Fielding'!$A$5:$Z$58,MATCH($A19,'Points - Fielding'!$A$5:$A$58,0),MATCH(H$7,'Points - Fielding'!$A$5:$Z$5,0)))*10)</f>
        <v>51</v>
      </c>
      <c r="I19" s="128">
        <f>(INDEX('Points - Runs'!$A$5:$Z$58,MATCH($A19,'Points - Runs'!$A$5:$A$58,0),MATCH(I$7,'Points - Runs'!$A$5:$Z$5,0)))+((INDEX('Points - Runs 50s'!$A$5:$Z$58,MATCH($A19,'Points - Runs 50s'!$A$5:$A$58,0),MATCH(I$7,'Points - Runs 50s'!$A$5:$Z$5,0)))*25)+((INDEX('Points - Runs 100s'!$A$5:$Z$58,MATCH($A19,'Points - Runs 100s'!$A$5:$A$58,0),MATCH(I$7,'Points - Runs 100s'!$A$5:$Z$5,0)))*50)+((INDEX('Points - Wickets'!$A$5:$Z$58,MATCH($A19,'Points - Wickets'!$A$5:$A$58,0),MATCH(I$7,'Points - Wickets'!$A$5:$Z$5,0)))*10)+((INDEX('Points - 5 fers'!$A$5:$Z$58,MATCH($A19,'Points - 5 fers'!$A$5:$A$58,0),MATCH(I$7,'Points - 5 fers'!$A$5:$Z$5,0)))*50)+((INDEX('Points - Hattrick'!$A$5:$Z$58,MATCH($A19,'Points - Hattrick'!$A$5:$A$58,0),MATCH(I$7,'Points - Hattrick'!$A$5:$Z$5,0)))*100)+((INDEX('Points - Fielding'!$A$5:$Z$58,MATCH($A19,'Points - Fielding'!$A$5:$A$58,0),MATCH(I$7,'Points - Fielding'!$A$5:$Z$5,0)))*10)</f>
        <v>41</v>
      </c>
      <c r="J19" s="130">
        <f>(INDEX('Points - Runs'!$A$5:$Z$58,MATCH($A19,'Points - Runs'!$A$5:$A$58,0),MATCH(J$7,'Points - Runs'!$A$5:$Z$5,0)))+((INDEX('Points - Runs 50s'!$A$5:$Z$58,MATCH($A19,'Points - Runs 50s'!$A$5:$A$58,0),MATCH(J$7,'Points - Runs 50s'!$A$5:$Z$5,0)))*25)+((INDEX('Points - Runs 100s'!$A$5:$Z$58,MATCH($A19,'Points - Runs 100s'!$A$5:$A$58,0),MATCH(J$7,'Points - Runs 100s'!$A$5:$Z$5,0)))*50)+((INDEX('Points - Wickets'!$A$5:$Z$58,MATCH($A19,'Points - Wickets'!$A$5:$A$58,0),MATCH(J$7,'Points - Wickets'!$A$5:$Z$5,0)))*10)+((INDEX('Points - 5 fers'!$A$5:$Z$58,MATCH($A19,'Points - 5 fers'!$A$5:$A$58,0),MATCH(J$7,'Points - 5 fers'!$A$5:$Z$5,0)))*50)+((INDEX('Points - Hattrick'!$A$5:$Z$58,MATCH($A19,'Points - Hattrick'!$A$5:$A$58,0),MATCH(J$7,'Points - Hattrick'!$A$5:$Z$5,0)))*100)+((INDEX('Points - Fielding'!$A$5:$Z$58,MATCH($A19,'Points - Fielding'!$A$5:$A$58,0),MATCH(J$7,'Points - Fielding'!$A$5:$Z$5,0)))*10)</f>
        <v>57</v>
      </c>
      <c r="K19" s="129">
        <f>(INDEX('Points - Runs'!$A$5:$Z$58,MATCH($A19,'Points - Runs'!$A$5:$A$58,0),MATCH(K$7,'Points - Runs'!$A$5:$Z$5,0)))+((INDEX('Points - Runs 50s'!$A$5:$Z$58,MATCH($A19,'Points - Runs 50s'!$A$5:$A$58,0),MATCH(K$7,'Points - Runs 50s'!$A$5:$Z$5,0)))*25)+((INDEX('Points - Runs 100s'!$A$5:$Z$58,MATCH($A19,'Points - Runs 100s'!$A$5:$A$58,0),MATCH(K$7,'Points - Runs 100s'!$A$5:$Z$5,0)))*50)+((INDEX('Points - Wickets'!$A$5:$Z$58,MATCH($A19,'Points - Wickets'!$A$5:$A$58,0),MATCH(K$7,'Points - Wickets'!$A$5:$Z$5,0)))*10)+((INDEX('Points - 5 fers'!$A$5:$Z$58,MATCH($A19,'Points - 5 fers'!$A$5:$A$58,0),MATCH(K$7,'Points - 5 fers'!$A$5:$Z$5,0)))*50)+((INDEX('Points - Hattrick'!$A$5:$Z$58,MATCH($A19,'Points - Hattrick'!$A$5:$A$58,0),MATCH(K$7,'Points - Hattrick'!$A$5:$Z$5,0)))*100)+((INDEX('Points - Fielding'!$A$5:$Z$58,MATCH($A19,'Points - Fielding'!$A$5:$A$58,0),MATCH(K$7,'Points - Fielding'!$A$5:$Z$5,0)))*10)</f>
        <v>11</v>
      </c>
      <c r="L19" s="130">
        <f>(INDEX('Points - Runs'!$A$5:$Z$58,MATCH($A19,'Points - Runs'!$A$5:$A$58,0),MATCH(L$7,'Points - Runs'!$A$5:$Z$5,0)))+((INDEX('Points - Runs 50s'!$A$5:$Z$58,MATCH($A19,'Points - Runs 50s'!$A$5:$A$58,0),MATCH(L$7,'Points - Runs 50s'!$A$5:$Z$5,0)))*25)+((INDEX('Points - Runs 100s'!$A$5:$Z$58,MATCH($A19,'Points - Runs 100s'!$A$5:$A$58,0),MATCH(L$7,'Points - Runs 100s'!$A$5:$Z$5,0)))*50)+((INDEX('Points - Wickets'!$A$5:$Z$58,MATCH($A19,'Points - Wickets'!$A$5:$A$58,0),MATCH(L$7,'Points - Wickets'!$A$5:$Z$5,0)))*10)+((INDEX('Points - 5 fers'!$A$5:$Z$58,MATCH($A19,'Points - 5 fers'!$A$5:$A$58,0),MATCH(L$7,'Points - 5 fers'!$A$5:$Z$5,0)))*50)+((INDEX('Points - Hattrick'!$A$5:$Z$58,MATCH($A19,'Points - Hattrick'!$A$5:$A$58,0),MATCH(L$7,'Points - Hattrick'!$A$5:$Z$5,0)))*100)+((INDEX('Points - Fielding'!$A$5:$Z$58,MATCH($A19,'Points - Fielding'!$A$5:$A$58,0),MATCH(L$7,'Points - Fielding'!$A$5:$Z$5,0)))*10)</f>
        <v>36</v>
      </c>
      <c r="M19" s="130">
        <f>(INDEX('Points - Runs'!$A$5:$Z$58,MATCH($A19,'Points - Runs'!$A$5:$A$58,0),MATCH(M$7,'Points - Runs'!$A$5:$Z$5,0)))+((INDEX('Points - Runs 50s'!$A$5:$Z$58,MATCH($A19,'Points - Runs 50s'!$A$5:$A$58,0),MATCH(M$7,'Points - Runs 50s'!$A$5:$Z$5,0)))*25)+((INDEX('Points - Runs 100s'!$A$5:$Z$58,MATCH($A19,'Points - Runs 100s'!$A$5:$A$58,0),MATCH(M$7,'Points - Runs 100s'!$A$5:$Z$5,0)))*50)+((INDEX('Points - Wickets'!$A$5:$Z$58,MATCH($A19,'Points - Wickets'!$A$5:$A$58,0),MATCH(M$7,'Points - Wickets'!$A$5:$Z$5,0)))*10)+((INDEX('Points - 5 fers'!$A$5:$Z$58,MATCH($A19,'Points - 5 fers'!$A$5:$A$58,0),MATCH(M$7,'Points - 5 fers'!$A$5:$Z$5,0)))*50)+((INDEX('Points - Hattrick'!$A$5:$Z$58,MATCH($A19,'Points - Hattrick'!$A$5:$A$58,0),MATCH(M$7,'Points - Hattrick'!$A$5:$Z$5,0)))*100)+((INDEX('Points - Fielding'!$A$5:$Z$58,MATCH($A19,'Points - Fielding'!$A$5:$A$58,0),MATCH(M$7,'Points - Fielding'!$A$5:$Z$5,0)))*10)</f>
        <v>41</v>
      </c>
      <c r="N19" s="130">
        <f>(INDEX('Points - Runs'!$A$5:$Z$58,MATCH($A19,'Points - Runs'!$A$5:$A$58,0),MATCH(N$7,'Points - Runs'!$A$5:$Z$5,0)))+((INDEX('Points - Runs 50s'!$A$5:$Z$58,MATCH($A19,'Points - Runs 50s'!$A$5:$A$58,0),MATCH(N$7,'Points - Runs 50s'!$A$5:$Z$5,0)))*25)+((INDEX('Points - Runs 100s'!$A$5:$Z$58,MATCH($A19,'Points - Runs 100s'!$A$5:$A$58,0),MATCH(N$7,'Points - Runs 100s'!$A$5:$Z$5,0)))*50)+((INDEX('Points - Wickets'!$A$5:$Z$58,MATCH($A19,'Points - Wickets'!$A$5:$A$58,0),MATCH(N$7,'Points - Wickets'!$A$5:$Z$5,0)))*10)+((INDEX('Points - 5 fers'!$A$5:$Z$58,MATCH($A19,'Points - 5 fers'!$A$5:$A$58,0),MATCH(N$7,'Points - 5 fers'!$A$5:$Z$5,0)))*50)+((INDEX('Points - Hattrick'!$A$5:$Z$58,MATCH($A19,'Points - Hattrick'!$A$5:$A$58,0),MATCH(N$7,'Points - Hattrick'!$A$5:$Z$5,0)))*100)+((INDEX('Points - Fielding'!$A$5:$Z$58,MATCH($A19,'Points - Fielding'!$A$5:$A$58,0),MATCH(N$7,'Points - Fielding'!$A$5:$Z$5,0)))*10)</f>
        <v>27</v>
      </c>
      <c r="O19" s="130">
        <f>(INDEX('Points - Runs'!$A$5:$Z$58,MATCH($A19,'Points - Runs'!$A$5:$A$58,0),MATCH(O$7,'Points - Runs'!$A$5:$Z$5,0)))+((INDEX('Points - Runs 50s'!$A$5:$Z$58,MATCH($A19,'Points - Runs 50s'!$A$5:$A$58,0),MATCH(O$7,'Points - Runs 50s'!$A$5:$Z$5,0)))*25)+((INDEX('Points - Runs 100s'!$A$5:$Z$58,MATCH($A19,'Points - Runs 100s'!$A$5:$A$58,0),MATCH(O$7,'Points - Runs 100s'!$A$5:$Z$5,0)))*50)+((INDEX('Points - Wickets'!$A$5:$Z$58,MATCH($A19,'Points - Wickets'!$A$5:$A$58,0),MATCH(O$7,'Points - Wickets'!$A$5:$Z$5,0)))*10)+((INDEX('Points - 5 fers'!$A$5:$Z$58,MATCH($A19,'Points - 5 fers'!$A$5:$A$58,0),MATCH(O$7,'Points - 5 fers'!$A$5:$Z$5,0)))*50)+((INDEX('Points - Hattrick'!$A$5:$Z$58,MATCH($A19,'Points - Hattrick'!$A$5:$A$58,0),MATCH(O$7,'Points - Hattrick'!$A$5:$Z$5,0)))*100)+((INDEX('Points - Fielding'!$A$5:$Z$58,MATCH($A19,'Points - Fielding'!$A$5:$A$58,0),MATCH(O$7,'Points - Fielding'!$A$5:$Z$5,0)))*10)</f>
        <v>0</v>
      </c>
      <c r="P19" s="131">
        <f>(INDEX('Points - Runs'!$A$5:$Z$58,MATCH($A19,'Points - Runs'!$A$5:$A$58,0),MATCH(P$7,'Points - Runs'!$A$5:$Z$5,0)))+((INDEX('Points - Runs 50s'!$A$5:$Z$58,MATCH($A19,'Points - Runs 50s'!$A$5:$A$58,0),MATCH(P$7,'Points - Runs 50s'!$A$5:$Z$5,0)))*25)+((INDEX('Points - Runs 100s'!$A$5:$Z$58,MATCH($A19,'Points - Runs 100s'!$A$5:$A$58,0),MATCH(P$7,'Points - Runs 100s'!$A$5:$Z$5,0)))*50)+((INDEX('Points - Wickets'!$A$5:$Z$58,MATCH($A19,'Points - Wickets'!$A$5:$A$58,0),MATCH(P$7,'Points - Wickets'!$A$5:$Z$5,0)))*10)+((INDEX('Points - 5 fers'!$A$5:$Z$58,MATCH($A19,'Points - 5 fers'!$A$5:$A$58,0),MATCH(P$7,'Points - 5 fers'!$A$5:$Z$5,0)))*50)+((INDEX('Points - Hattrick'!$A$5:$Z$58,MATCH($A19,'Points - Hattrick'!$A$5:$A$58,0),MATCH(P$7,'Points - Hattrick'!$A$5:$Z$5,0)))*100)+((INDEX('Points - Fielding'!$A$5:$Z$58,MATCH($A19,'Points - Fielding'!$A$5:$A$58,0),MATCH(P$7,'Points - Fielding'!$A$5:$Z$5,0)))*10)</f>
        <v>49</v>
      </c>
      <c r="Q19" s="128">
        <f>(INDEX('Points - Runs'!$A$5:$Z$58,MATCH($A19,'Points - Runs'!$A$5:$A$58,0),MATCH(Q$7,'Points - Runs'!$A$5:$Z$5,0)))+((INDEX('Points - Runs 50s'!$A$5:$Z$58,MATCH($A19,'Points - Runs 50s'!$A$5:$A$58,0),MATCH(Q$7,'Points - Runs 50s'!$A$5:$Z$5,0)))*25)+((INDEX('Points - Runs 100s'!$A$5:$Z$58,MATCH($A19,'Points - Runs 100s'!$A$5:$A$58,0),MATCH(Q$7,'Points - Runs 100s'!$A$5:$Z$5,0)))*50)+((INDEX('Points - Wickets'!$A$5:$Z$58,MATCH($A19,'Points - Wickets'!$A$5:$A$58,0),MATCH(Q$7,'Points - Wickets'!$A$5:$Z$5,0)))*10)+((INDEX('Points - 5 fers'!$A$5:$Z$58,MATCH($A19,'Points - 5 fers'!$A$5:$A$58,0),MATCH(Q$7,'Points - 5 fers'!$A$5:$Z$5,0)))*50)+((INDEX('Points - Hattrick'!$A$5:$Z$58,MATCH($A19,'Points - Hattrick'!$A$5:$A$58,0),MATCH(Q$7,'Points - Hattrick'!$A$5:$Z$5,0)))*100)+((INDEX('Points - Fielding'!$A$5:$Z$58,MATCH($A19,'Points - Fielding'!$A$5:$A$58,0),MATCH(Q$7,'Points - Fielding'!$A$5:$Z$5,0)))*10)</f>
        <v>0</v>
      </c>
      <c r="R19" s="128">
        <f>(INDEX('Points - Runs'!$A$5:$Z$58,MATCH($A19,'Points - Runs'!$A$5:$A$58,0),MATCH(R$7,'Points - Runs'!$A$5:$Z$5,0)))+((INDEX('Points - Runs 50s'!$A$5:$Z$58,MATCH($A19,'Points - Runs 50s'!$A$5:$A$58,0),MATCH(R$7,'Points - Runs 50s'!$A$5:$Z$5,0)))*25)+((INDEX('Points - Runs 100s'!$A$5:$Z$58,MATCH($A19,'Points - Runs 100s'!$A$5:$A$58,0),MATCH(R$7,'Points - Runs 100s'!$A$5:$Z$5,0)))*50)+((INDEX('Points - Wickets'!$A$5:$Z$58,MATCH($A19,'Points - Wickets'!$A$5:$A$58,0),MATCH(R$7,'Points - Wickets'!$A$5:$Z$5,0)))*10)+((INDEX('Points - 5 fers'!$A$5:$Z$58,MATCH($A19,'Points - 5 fers'!$A$5:$A$58,0),MATCH(R$7,'Points - 5 fers'!$A$5:$Z$5,0)))*50)+((INDEX('Points - Hattrick'!$A$5:$Z$58,MATCH($A19,'Points - Hattrick'!$A$5:$A$58,0),MATCH(R$7,'Points - Hattrick'!$A$5:$Z$5,0)))*100)+((INDEX('Points - Fielding'!$A$5:$Z$58,MATCH($A19,'Points - Fielding'!$A$5:$A$58,0),MATCH(R$7,'Points - Fielding'!$A$5:$Z$5,0)))*10)</f>
        <v>0</v>
      </c>
      <c r="S19" s="128">
        <f>(INDEX('Points - Runs'!$A$5:$Z$58,MATCH($A19,'Points - Runs'!$A$5:$A$58,0),MATCH(S$7,'Points - Runs'!$A$5:$Z$5,0)))+((INDEX('Points - Runs 50s'!$A$5:$Z$58,MATCH($A19,'Points - Runs 50s'!$A$5:$A$58,0),MATCH(S$7,'Points - Runs 50s'!$A$5:$Z$5,0)))*25)+((INDEX('Points - Runs 100s'!$A$5:$Z$58,MATCH($A19,'Points - Runs 100s'!$A$5:$A$58,0),MATCH(S$7,'Points - Runs 100s'!$A$5:$Z$5,0)))*50)+((INDEX('Points - Wickets'!$A$5:$Z$58,MATCH($A19,'Points - Wickets'!$A$5:$A$58,0),MATCH(S$7,'Points - Wickets'!$A$5:$Z$5,0)))*10)+((INDEX('Points - 5 fers'!$A$5:$Z$58,MATCH($A19,'Points - 5 fers'!$A$5:$A$58,0),MATCH(S$7,'Points - 5 fers'!$A$5:$Z$5,0)))*50)+((INDEX('Points - Hattrick'!$A$5:$Z$58,MATCH($A19,'Points - Hattrick'!$A$5:$A$58,0),MATCH(S$7,'Points - Hattrick'!$A$5:$Z$5,0)))*100)+((INDEX('Points - Fielding'!$A$5:$Z$58,MATCH($A19,'Points - Fielding'!$A$5:$A$58,0),MATCH(S$7,'Points - Fielding'!$A$5:$Z$5,0)))*10)</f>
        <v>0</v>
      </c>
      <c r="T19" s="128">
        <f>(INDEX('Points - Runs'!$A$5:$Z$58,MATCH($A19,'Points - Runs'!$A$5:$A$58,0),MATCH(T$7,'Points - Runs'!$A$5:$Z$5,0)))+((INDEX('Points - Runs 50s'!$A$5:$Z$58,MATCH($A19,'Points - Runs 50s'!$A$5:$A$58,0),MATCH(T$7,'Points - Runs 50s'!$A$5:$Z$5,0)))*25)+((INDEX('Points - Runs 100s'!$A$5:$Z$58,MATCH($A19,'Points - Runs 100s'!$A$5:$A$58,0),MATCH(T$7,'Points - Runs 100s'!$A$5:$Z$5,0)))*50)+((INDEX('Points - Wickets'!$A$5:$Z$58,MATCH($A19,'Points - Wickets'!$A$5:$A$58,0),MATCH(T$7,'Points - Wickets'!$A$5:$Z$5,0)))*10)+((INDEX('Points - 5 fers'!$A$5:$Z$58,MATCH($A19,'Points - 5 fers'!$A$5:$A$58,0),MATCH(T$7,'Points - 5 fers'!$A$5:$Z$5,0)))*50)+((INDEX('Points - Hattrick'!$A$5:$Z$58,MATCH($A19,'Points - Hattrick'!$A$5:$A$58,0),MATCH(T$7,'Points - Hattrick'!$A$5:$Z$5,0)))*100)+((INDEX('Points - Fielding'!$A$5:$Z$58,MATCH($A19,'Points - Fielding'!$A$5:$A$58,0),MATCH(T$7,'Points - Fielding'!$A$5:$Z$5,0)))*10)</f>
        <v>0</v>
      </c>
      <c r="U19" s="128">
        <f>(INDEX('Points - Runs'!$A$5:$Z$58,MATCH($A19,'Points - Runs'!$A$5:$A$58,0),MATCH(U$7,'Points - Runs'!$A$5:$Z$5,0)))+((INDEX('Points - Runs 50s'!$A$5:$Z$58,MATCH($A19,'Points - Runs 50s'!$A$5:$A$58,0),MATCH(U$7,'Points - Runs 50s'!$A$5:$Z$5,0)))*25)+((INDEX('Points - Runs 100s'!$A$5:$Z$58,MATCH($A19,'Points - Runs 100s'!$A$5:$A$58,0),MATCH(U$7,'Points - Runs 100s'!$A$5:$Z$5,0)))*50)+((INDEX('Points - Wickets'!$A$5:$Z$58,MATCH($A19,'Points - Wickets'!$A$5:$A$58,0),MATCH(U$7,'Points - Wickets'!$A$5:$Z$5,0)))*10)+((INDEX('Points - 5 fers'!$A$5:$Z$58,MATCH($A19,'Points - 5 fers'!$A$5:$A$58,0),MATCH(U$7,'Points - 5 fers'!$A$5:$Z$5,0)))*50)+((INDEX('Points - Hattrick'!$A$5:$Z$58,MATCH($A19,'Points - Hattrick'!$A$5:$A$58,0),MATCH(U$7,'Points - Hattrick'!$A$5:$Z$5,0)))*100)+((INDEX('Points - Fielding'!$A$5:$Z$58,MATCH($A19,'Points - Fielding'!$A$5:$A$58,0),MATCH(U$7,'Points - Fielding'!$A$5:$Z$5,0)))*10)</f>
        <v>0</v>
      </c>
      <c r="V19" s="128">
        <f>(INDEX('Points - Runs'!$A$5:$Z$58,MATCH($A19,'Points - Runs'!$A$5:$A$58,0),MATCH(V$7,'Points - Runs'!$A$5:$Z$5,0)))+((INDEX('Points - Runs 50s'!$A$5:$Z$58,MATCH($A19,'Points - Runs 50s'!$A$5:$A$58,0),MATCH(V$7,'Points - Runs 50s'!$A$5:$Z$5,0)))*25)+((INDEX('Points - Runs 100s'!$A$5:$Z$58,MATCH($A19,'Points - Runs 100s'!$A$5:$A$58,0),MATCH(V$7,'Points - Runs 100s'!$A$5:$Z$5,0)))*50)+((INDEX('Points - Wickets'!$A$5:$Z$58,MATCH($A19,'Points - Wickets'!$A$5:$A$58,0),MATCH(V$7,'Points - Wickets'!$A$5:$Z$5,0)))*10)+((INDEX('Points - 5 fers'!$A$5:$Z$58,MATCH($A19,'Points - 5 fers'!$A$5:$A$58,0),MATCH(V$7,'Points - 5 fers'!$A$5:$Z$5,0)))*50)+((INDEX('Points - Hattrick'!$A$5:$Z$58,MATCH($A19,'Points - Hattrick'!$A$5:$A$58,0),MATCH(V$7,'Points - Hattrick'!$A$5:$Z$5,0)))*100)+((INDEX('Points - Fielding'!$A$5:$Z$58,MATCH($A19,'Points - Fielding'!$A$5:$A$58,0),MATCH(V$7,'Points - Fielding'!$A$5:$Z$5,0)))*10)</f>
        <v>0</v>
      </c>
      <c r="W19" s="129">
        <f>(INDEX('Points - Runs'!$A$5:$Z$58,MATCH($A19,'Points - Runs'!$A$5:$A$58,0),MATCH(W$7,'Points - Runs'!$A$5:$Z$5,0)))+((INDEX('Points - Runs 50s'!$A$5:$Z$58,MATCH($A19,'Points - Runs 50s'!$A$5:$A$58,0),MATCH(W$7,'Points - Runs 50s'!$A$5:$Z$5,0)))*25)+((INDEX('Points - Runs 100s'!$A$5:$Z$58,MATCH($A19,'Points - Runs 100s'!$A$5:$A$58,0),MATCH(W$7,'Points - Runs 100s'!$A$5:$Z$5,0)))*50)+((INDEX('Points - Wickets'!$A$5:$Z$58,MATCH($A19,'Points - Wickets'!$A$5:$A$58,0),MATCH(W$7,'Points - Wickets'!$A$5:$Z$5,0)))*10)+((INDEX('Points - 5 fers'!$A$5:$Z$58,MATCH($A19,'Points - 5 fers'!$A$5:$A$58,0),MATCH(W$7,'Points - 5 fers'!$A$5:$Z$5,0)))*50)+((INDEX('Points - Hattrick'!$A$5:$Z$58,MATCH($A19,'Points - Hattrick'!$A$5:$A$58,0),MATCH(W$7,'Points - Hattrick'!$A$5:$Z$5,0)))*100)+((INDEX('Points - Fielding'!$A$5:$Z$58,MATCH($A19,'Points - Fielding'!$A$5:$A$58,0),MATCH(W$7,'Points - Fielding'!$A$5:$Z$5,0)))*10)</f>
        <v>0</v>
      </c>
      <c r="X19" s="130">
        <f>(INDEX('Points - Runs'!$A$5:$Z$58,MATCH($A19,'Points - Runs'!$A$5:$A$58,0),MATCH(X$7,'Points - Runs'!$A$5:$Z$5,0)))+((INDEX('Points - Runs 50s'!$A$5:$Z$58,MATCH($A19,'Points - Runs 50s'!$A$5:$A$58,0),MATCH(X$7,'Points - Runs 50s'!$A$5:$Z$5,0)))*25)+((INDEX('Points - Runs 100s'!$A$5:$Z$58,MATCH($A19,'Points - Runs 100s'!$A$5:$A$58,0),MATCH(X$7,'Points - Runs 100s'!$A$5:$Z$5,0)))*50)+((INDEX('Points - Wickets'!$A$5:$Z$58,MATCH($A19,'Points - Wickets'!$A$5:$A$58,0),MATCH(X$7,'Points - Wickets'!$A$5:$Z$5,0)))*10)+((INDEX('Points - 5 fers'!$A$5:$Z$58,MATCH($A19,'Points - 5 fers'!$A$5:$A$58,0),MATCH(X$7,'Points - 5 fers'!$A$5:$Z$5,0)))*50)+((INDEX('Points - Hattrick'!$A$5:$Z$58,MATCH($A19,'Points - Hattrick'!$A$5:$A$58,0),MATCH(X$7,'Points - Hattrick'!$A$5:$Z$5,0)))*100)+((INDEX('Points - Fielding'!$A$5:$Z$58,MATCH($A19,'Points - Fielding'!$A$5:$A$58,0),MATCH(X$7,'Points - Fielding'!$A$5:$Z$5,0)))*10)</f>
        <v>0</v>
      </c>
      <c r="Y19" s="130">
        <f>(INDEX('Points - Runs'!$A$5:$Z$58,MATCH($A19,'Points - Runs'!$A$5:$A$58,0),MATCH(Y$7,'Points - Runs'!$A$5:$Z$5,0)))+((INDEX('Points - Runs 50s'!$A$5:$Z$58,MATCH($A19,'Points - Runs 50s'!$A$5:$A$58,0),MATCH(Y$7,'Points - Runs 50s'!$A$5:$Z$5,0)))*25)+((INDEX('Points - Runs 100s'!$A$5:$Z$58,MATCH($A19,'Points - Runs 100s'!$A$5:$A$58,0),MATCH(Y$7,'Points - Runs 100s'!$A$5:$Z$5,0)))*50)+((INDEX('Points - Wickets'!$A$5:$Z$58,MATCH($A19,'Points - Wickets'!$A$5:$A$58,0),MATCH(Y$7,'Points - Wickets'!$A$5:$Z$5,0)))*10)+((INDEX('Points - 5 fers'!$A$5:$Z$58,MATCH($A19,'Points - 5 fers'!$A$5:$A$58,0),MATCH(Y$7,'Points - 5 fers'!$A$5:$Z$5,0)))*50)+((INDEX('Points - Hattrick'!$A$5:$Z$58,MATCH($A19,'Points - Hattrick'!$A$5:$A$58,0),MATCH(Y$7,'Points - Hattrick'!$A$5:$Z$5,0)))*100)+((INDEX('Points - Fielding'!$A$5:$Z$58,MATCH($A19,'Points - Fielding'!$A$5:$A$58,0),MATCH(Y$7,'Points - Fielding'!$A$5:$Z$5,0)))*10)</f>
        <v>0</v>
      </c>
      <c r="Z19" s="130">
        <f>(INDEX('Points - Runs'!$A$5:$Z$58,MATCH($A19,'Points - Runs'!$A$5:$A$58,0),MATCH(Z$7,'Points - Runs'!$A$5:$Z$5,0)))+((INDEX('Points - Runs 50s'!$A$5:$Z$58,MATCH($A19,'Points - Runs 50s'!$A$5:$A$58,0),MATCH(Z$7,'Points - Runs 50s'!$A$5:$Z$5,0)))*25)+((INDEX('Points - Runs 100s'!$A$5:$Z$58,MATCH($A19,'Points - Runs 100s'!$A$5:$A$58,0),MATCH(Z$7,'Points - Runs 100s'!$A$5:$Z$5,0)))*50)+((INDEX('Points - Wickets'!$A$5:$Z$58,MATCH($A19,'Points - Wickets'!$A$5:$A$58,0),MATCH(Z$7,'Points - Wickets'!$A$5:$Z$5,0)))*10)+((INDEX('Points - 5 fers'!$A$5:$Z$58,MATCH($A19,'Points - 5 fers'!$A$5:$A$58,0),MATCH(Z$7,'Points - 5 fers'!$A$5:$Z$5,0)))*50)+((INDEX('Points - Hattrick'!$A$5:$Z$58,MATCH($A19,'Points - Hattrick'!$A$5:$A$58,0),MATCH(Z$7,'Points - Hattrick'!$A$5:$Z$5,0)))*100)+((INDEX('Points - Fielding'!$A$5:$Z$58,MATCH($A19,'Points - Fielding'!$A$5:$A$58,0),MATCH(Z$7,'Points - Fielding'!$A$5:$Z$5,0)))*10)</f>
        <v>0</v>
      </c>
      <c r="AA19" s="233">
        <f t="shared" si="2"/>
        <v>202</v>
      </c>
      <c r="AB19" s="231">
        <f t="shared" si="3"/>
        <v>164</v>
      </c>
      <c r="AC19" s="231">
        <f t="shared" si="4"/>
        <v>0</v>
      </c>
      <c r="AD19" s="231">
        <f t="shared" si="5"/>
        <v>0</v>
      </c>
      <c r="AE19" s="120">
        <f t="shared" si="0"/>
        <v>366</v>
      </c>
      <c r="AF19" s="187">
        <f t="shared" si="1"/>
        <v>81.333333333333329</v>
      </c>
      <c r="AH19" s="125">
        <f t="shared" si="6"/>
        <v>13</v>
      </c>
    </row>
    <row r="20" spans="1:34" s="125" customFormat="1" ht="18.75" customHeight="1" x14ac:dyDescent="0.25">
      <c r="A20" s="125" t="s">
        <v>27</v>
      </c>
      <c r="B20" s="126" t="s">
        <v>80</v>
      </c>
      <c r="C20" s="125" t="s">
        <v>104</v>
      </c>
      <c r="D20" s="127">
        <v>4.5</v>
      </c>
      <c r="E20" s="139">
        <f>(INDEX('Points - Runs'!$A$5:$Z$58,MATCH($A20,'Points - Runs'!$A$5:$A$58,0),MATCH(E$7,'Points - Runs'!$A$5:$Z$5,0)))+((INDEX('Points - Runs 50s'!$A$5:$Z$58,MATCH($A20,'Points - Runs 50s'!$A$5:$A$58,0),MATCH(E$7,'Points - Runs 50s'!$A$5:$Z$5,0)))*25)+((INDEX('Points - Runs 100s'!$A$5:$Z$58,MATCH($A20,'Points - Runs 100s'!$A$5:$A$58,0),MATCH(E$7,'Points - Runs 100s'!$A$5:$Z$5,0)))*50)+((INDEX('Points - Wickets'!$A$5:$Z$58,MATCH($A20,'Points - Wickets'!$A$5:$A$58,0),MATCH(E$7,'Points - Wickets'!$A$5:$Z$5,0)))*10)+((INDEX('Points - 5 fers'!$A$5:$Z$58,MATCH($A20,'Points - 5 fers'!$A$5:$A$58,0),MATCH(E$7,'Points - 5 fers'!$A$5:$Z$5,0)))*50)+((INDEX('Points - Hattrick'!$A$5:$Z$58,MATCH($A20,'Points - Hattrick'!$A$5:$A$58,0),MATCH(E$7,'Points - Hattrick'!$A$5:$Z$5,0)))*100)+((INDEX('Points - Fielding'!$A$5:$Z$58,MATCH($A20,'Points - Fielding'!$A$5:$A$58,0),MATCH(E$7,'Points - Fielding'!$A$5:$Z$5,0)))*10)</f>
        <v>0</v>
      </c>
      <c r="F20" s="139">
        <f>(INDEX('Points - Runs'!$A$5:$Z$58,MATCH($A20,'Points - Runs'!$A$5:$A$58,0),MATCH(F$7,'Points - Runs'!$A$5:$Z$5,0)))+((INDEX('Points - Runs 50s'!$A$5:$Z$58,MATCH($A20,'Points - Runs 50s'!$A$5:$A$58,0),MATCH(F$7,'Points - Runs 50s'!$A$5:$Z$5,0)))*25)+((INDEX('Points - Runs 100s'!$A$5:$Z$58,MATCH($A20,'Points - Runs 100s'!$A$5:$A$58,0),MATCH(F$7,'Points - Runs 100s'!$A$5:$Z$5,0)))*50)+((INDEX('Points - Wickets'!$A$5:$Z$58,MATCH($A20,'Points - Wickets'!$A$5:$A$58,0),MATCH(F$7,'Points - Wickets'!$A$5:$Z$5,0)))*10)+((INDEX('Points - 5 fers'!$A$5:$Z$58,MATCH($A20,'Points - 5 fers'!$A$5:$A$58,0),MATCH(F$7,'Points - 5 fers'!$A$5:$Z$5,0)))*50)+((INDEX('Points - Hattrick'!$A$5:$Z$58,MATCH($A20,'Points - Hattrick'!$A$5:$A$58,0),MATCH(F$7,'Points - Hattrick'!$A$5:$Z$5,0)))*100)+((INDEX('Points - Fielding'!$A$5:$Z$58,MATCH($A20,'Points - Fielding'!$A$5:$A$58,0),MATCH(F$7,'Points - Fielding'!$A$5:$Z$5,0)))*10)</f>
        <v>0</v>
      </c>
      <c r="G20" s="139">
        <f>(INDEX('Points - Runs'!$A$5:$Z$58,MATCH($A20,'Points - Runs'!$A$5:$A$58,0),MATCH(G$7,'Points - Runs'!$A$5:$Z$5,0)))+((INDEX('Points - Runs 50s'!$A$5:$Z$58,MATCH($A20,'Points - Runs 50s'!$A$5:$A$58,0),MATCH(G$7,'Points - Runs 50s'!$A$5:$Z$5,0)))*25)+((INDEX('Points - Runs 100s'!$A$5:$Z$58,MATCH($A20,'Points - Runs 100s'!$A$5:$A$58,0),MATCH(G$7,'Points - Runs 100s'!$A$5:$Z$5,0)))*50)+((INDEX('Points - Wickets'!$A$5:$Z$58,MATCH($A20,'Points - Wickets'!$A$5:$A$58,0),MATCH(G$7,'Points - Wickets'!$A$5:$Z$5,0)))*10)+((INDEX('Points - 5 fers'!$A$5:$Z$58,MATCH($A20,'Points - 5 fers'!$A$5:$A$58,0),MATCH(G$7,'Points - 5 fers'!$A$5:$Z$5,0)))*50)+((INDEX('Points - Hattrick'!$A$5:$Z$58,MATCH($A20,'Points - Hattrick'!$A$5:$A$58,0),MATCH(G$7,'Points - Hattrick'!$A$5:$Z$5,0)))*100)+((INDEX('Points - Fielding'!$A$5:$Z$58,MATCH($A20,'Points - Fielding'!$A$5:$A$58,0),MATCH(G$7,'Points - Fielding'!$A$5:$Z$5,0)))*10)</f>
        <v>0</v>
      </c>
      <c r="H20" s="128">
        <f>(INDEX('Points - Runs'!$A$5:$Z$58,MATCH($A20,'Points - Runs'!$A$5:$A$58,0),MATCH(H$7,'Points - Runs'!$A$5:$Z$5,0)))+((INDEX('Points - Runs 50s'!$A$5:$Z$58,MATCH($A20,'Points - Runs 50s'!$A$5:$A$58,0),MATCH(H$7,'Points - Runs 50s'!$A$5:$Z$5,0)))*25)+((INDEX('Points - Runs 100s'!$A$5:$Z$58,MATCH($A20,'Points - Runs 100s'!$A$5:$A$58,0),MATCH(H$7,'Points - Runs 100s'!$A$5:$Z$5,0)))*50)+((INDEX('Points - Wickets'!$A$5:$Z$58,MATCH($A20,'Points - Wickets'!$A$5:$A$58,0),MATCH(H$7,'Points - Wickets'!$A$5:$Z$5,0)))*10)+((INDEX('Points - 5 fers'!$A$5:$Z$58,MATCH($A20,'Points - 5 fers'!$A$5:$A$58,0),MATCH(H$7,'Points - 5 fers'!$A$5:$Z$5,0)))*50)+((INDEX('Points - Hattrick'!$A$5:$Z$58,MATCH($A20,'Points - Hattrick'!$A$5:$A$58,0),MATCH(H$7,'Points - Hattrick'!$A$5:$Z$5,0)))*100)+((INDEX('Points - Fielding'!$A$5:$Z$58,MATCH($A20,'Points - Fielding'!$A$5:$A$58,0),MATCH(H$7,'Points - Fielding'!$A$5:$Z$5,0)))*10)</f>
        <v>10</v>
      </c>
      <c r="I20" s="128">
        <f>(INDEX('Points - Runs'!$A$5:$Z$58,MATCH($A20,'Points - Runs'!$A$5:$A$58,0),MATCH(I$7,'Points - Runs'!$A$5:$Z$5,0)))+((INDEX('Points - Runs 50s'!$A$5:$Z$58,MATCH($A20,'Points - Runs 50s'!$A$5:$A$58,0),MATCH(I$7,'Points - Runs 50s'!$A$5:$Z$5,0)))*25)+((INDEX('Points - Runs 100s'!$A$5:$Z$58,MATCH($A20,'Points - Runs 100s'!$A$5:$A$58,0),MATCH(I$7,'Points - Runs 100s'!$A$5:$Z$5,0)))*50)+((INDEX('Points - Wickets'!$A$5:$Z$58,MATCH($A20,'Points - Wickets'!$A$5:$A$58,0),MATCH(I$7,'Points - Wickets'!$A$5:$Z$5,0)))*10)+((INDEX('Points - 5 fers'!$A$5:$Z$58,MATCH($A20,'Points - 5 fers'!$A$5:$A$58,0),MATCH(I$7,'Points - 5 fers'!$A$5:$Z$5,0)))*50)+((INDEX('Points - Hattrick'!$A$5:$Z$58,MATCH($A20,'Points - Hattrick'!$A$5:$A$58,0),MATCH(I$7,'Points - Hattrick'!$A$5:$Z$5,0)))*100)+((INDEX('Points - Fielding'!$A$5:$Z$58,MATCH($A20,'Points - Fielding'!$A$5:$A$58,0),MATCH(I$7,'Points - Fielding'!$A$5:$Z$5,0)))*10)</f>
        <v>4</v>
      </c>
      <c r="J20" s="130">
        <f>(INDEX('Points - Runs'!$A$5:$Z$58,MATCH($A20,'Points - Runs'!$A$5:$A$58,0),MATCH(J$7,'Points - Runs'!$A$5:$Z$5,0)))+((INDEX('Points - Runs 50s'!$A$5:$Z$58,MATCH($A20,'Points - Runs 50s'!$A$5:$A$58,0),MATCH(J$7,'Points - Runs 50s'!$A$5:$Z$5,0)))*25)+((INDEX('Points - Runs 100s'!$A$5:$Z$58,MATCH($A20,'Points - Runs 100s'!$A$5:$A$58,0),MATCH(J$7,'Points - Runs 100s'!$A$5:$Z$5,0)))*50)+((INDEX('Points - Wickets'!$A$5:$Z$58,MATCH($A20,'Points - Wickets'!$A$5:$A$58,0),MATCH(J$7,'Points - Wickets'!$A$5:$Z$5,0)))*10)+((INDEX('Points - 5 fers'!$A$5:$Z$58,MATCH($A20,'Points - 5 fers'!$A$5:$A$58,0),MATCH(J$7,'Points - 5 fers'!$A$5:$Z$5,0)))*50)+((INDEX('Points - Hattrick'!$A$5:$Z$58,MATCH($A20,'Points - Hattrick'!$A$5:$A$58,0),MATCH(J$7,'Points - Hattrick'!$A$5:$Z$5,0)))*100)+((INDEX('Points - Fielding'!$A$5:$Z$58,MATCH($A20,'Points - Fielding'!$A$5:$A$58,0),MATCH(J$7,'Points - Fielding'!$A$5:$Z$5,0)))*10)</f>
        <v>15</v>
      </c>
      <c r="K20" s="129">
        <f>(INDEX('Points - Runs'!$A$5:$Z$58,MATCH($A20,'Points - Runs'!$A$5:$A$58,0),MATCH(K$7,'Points - Runs'!$A$5:$Z$5,0)))+((INDEX('Points - Runs 50s'!$A$5:$Z$58,MATCH($A20,'Points - Runs 50s'!$A$5:$A$58,0),MATCH(K$7,'Points - Runs 50s'!$A$5:$Z$5,0)))*25)+((INDEX('Points - Runs 100s'!$A$5:$Z$58,MATCH($A20,'Points - Runs 100s'!$A$5:$A$58,0),MATCH(K$7,'Points - Runs 100s'!$A$5:$Z$5,0)))*50)+((INDEX('Points - Wickets'!$A$5:$Z$58,MATCH($A20,'Points - Wickets'!$A$5:$A$58,0),MATCH(K$7,'Points - Wickets'!$A$5:$Z$5,0)))*10)+((INDEX('Points - 5 fers'!$A$5:$Z$58,MATCH($A20,'Points - 5 fers'!$A$5:$A$58,0),MATCH(K$7,'Points - 5 fers'!$A$5:$Z$5,0)))*50)+((INDEX('Points - Hattrick'!$A$5:$Z$58,MATCH($A20,'Points - Hattrick'!$A$5:$A$58,0),MATCH(K$7,'Points - Hattrick'!$A$5:$Z$5,0)))*100)+((INDEX('Points - Fielding'!$A$5:$Z$58,MATCH($A20,'Points - Fielding'!$A$5:$A$58,0),MATCH(K$7,'Points - Fielding'!$A$5:$Z$5,0)))*10)</f>
        <v>0</v>
      </c>
      <c r="L20" s="130">
        <f>(INDEX('Points - Runs'!$A$5:$Z$58,MATCH($A20,'Points - Runs'!$A$5:$A$58,0),MATCH(L$7,'Points - Runs'!$A$5:$Z$5,0)))+((INDEX('Points - Runs 50s'!$A$5:$Z$58,MATCH($A20,'Points - Runs 50s'!$A$5:$A$58,0),MATCH(L$7,'Points - Runs 50s'!$A$5:$Z$5,0)))*25)+((INDEX('Points - Runs 100s'!$A$5:$Z$58,MATCH($A20,'Points - Runs 100s'!$A$5:$A$58,0),MATCH(L$7,'Points - Runs 100s'!$A$5:$Z$5,0)))*50)+((INDEX('Points - Wickets'!$A$5:$Z$58,MATCH($A20,'Points - Wickets'!$A$5:$A$58,0),MATCH(L$7,'Points - Wickets'!$A$5:$Z$5,0)))*10)+((INDEX('Points - 5 fers'!$A$5:$Z$58,MATCH($A20,'Points - 5 fers'!$A$5:$A$58,0),MATCH(L$7,'Points - 5 fers'!$A$5:$Z$5,0)))*50)+((INDEX('Points - Hattrick'!$A$5:$Z$58,MATCH($A20,'Points - Hattrick'!$A$5:$A$58,0),MATCH(L$7,'Points - Hattrick'!$A$5:$Z$5,0)))*100)+((INDEX('Points - Fielding'!$A$5:$Z$58,MATCH($A20,'Points - Fielding'!$A$5:$A$58,0),MATCH(L$7,'Points - Fielding'!$A$5:$Z$5,0)))*10)</f>
        <v>0</v>
      </c>
      <c r="M20" s="130">
        <f>(INDEX('Points - Runs'!$A$5:$Z$58,MATCH($A20,'Points - Runs'!$A$5:$A$58,0),MATCH(M$7,'Points - Runs'!$A$5:$Z$5,0)))+((INDEX('Points - Runs 50s'!$A$5:$Z$58,MATCH($A20,'Points - Runs 50s'!$A$5:$A$58,0),MATCH(M$7,'Points - Runs 50s'!$A$5:$Z$5,0)))*25)+((INDEX('Points - Runs 100s'!$A$5:$Z$58,MATCH($A20,'Points - Runs 100s'!$A$5:$A$58,0),MATCH(M$7,'Points - Runs 100s'!$A$5:$Z$5,0)))*50)+((INDEX('Points - Wickets'!$A$5:$Z$58,MATCH($A20,'Points - Wickets'!$A$5:$A$58,0),MATCH(M$7,'Points - Wickets'!$A$5:$Z$5,0)))*10)+((INDEX('Points - 5 fers'!$A$5:$Z$58,MATCH($A20,'Points - 5 fers'!$A$5:$A$58,0),MATCH(M$7,'Points - 5 fers'!$A$5:$Z$5,0)))*50)+((INDEX('Points - Hattrick'!$A$5:$Z$58,MATCH($A20,'Points - Hattrick'!$A$5:$A$58,0),MATCH(M$7,'Points - Hattrick'!$A$5:$Z$5,0)))*100)+((INDEX('Points - Fielding'!$A$5:$Z$58,MATCH($A20,'Points - Fielding'!$A$5:$A$58,0),MATCH(M$7,'Points - Fielding'!$A$5:$Z$5,0)))*10)</f>
        <v>0</v>
      </c>
      <c r="N20" s="130">
        <f>(INDEX('Points - Runs'!$A$5:$Z$58,MATCH($A20,'Points - Runs'!$A$5:$A$58,0),MATCH(N$7,'Points - Runs'!$A$5:$Z$5,0)))+((INDEX('Points - Runs 50s'!$A$5:$Z$58,MATCH($A20,'Points - Runs 50s'!$A$5:$A$58,0),MATCH(N$7,'Points - Runs 50s'!$A$5:$Z$5,0)))*25)+((INDEX('Points - Runs 100s'!$A$5:$Z$58,MATCH($A20,'Points - Runs 100s'!$A$5:$A$58,0),MATCH(N$7,'Points - Runs 100s'!$A$5:$Z$5,0)))*50)+((INDEX('Points - Wickets'!$A$5:$Z$58,MATCH($A20,'Points - Wickets'!$A$5:$A$58,0),MATCH(N$7,'Points - Wickets'!$A$5:$Z$5,0)))*10)+((INDEX('Points - 5 fers'!$A$5:$Z$58,MATCH($A20,'Points - 5 fers'!$A$5:$A$58,0),MATCH(N$7,'Points - 5 fers'!$A$5:$Z$5,0)))*50)+((INDEX('Points - Hattrick'!$A$5:$Z$58,MATCH($A20,'Points - Hattrick'!$A$5:$A$58,0),MATCH(N$7,'Points - Hattrick'!$A$5:$Z$5,0)))*100)+((INDEX('Points - Fielding'!$A$5:$Z$58,MATCH($A20,'Points - Fielding'!$A$5:$A$58,0),MATCH(N$7,'Points - Fielding'!$A$5:$Z$5,0)))*10)</f>
        <v>0</v>
      </c>
      <c r="O20" s="130">
        <f>(INDEX('Points - Runs'!$A$5:$Z$58,MATCH($A20,'Points - Runs'!$A$5:$A$58,0),MATCH(O$7,'Points - Runs'!$A$5:$Z$5,0)))+((INDEX('Points - Runs 50s'!$A$5:$Z$58,MATCH($A20,'Points - Runs 50s'!$A$5:$A$58,0),MATCH(O$7,'Points - Runs 50s'!$A$5:$Z$5,0)))*25)+((INDEX('Points - Runs 100s'!$A$5:$Z$58,MATCH($A20,'Points - Runs 100s'!$A$5:$A$58,0),MATCH(O$7,'Points - Runs 100s'!$A$5:$Z$5,0)))*50)+((INDEX('Points - Wickets'!$A$5:$Z$58,MATCH($A20,'Points - Wickets'!$A$5:$A$58,0),MATCH(O$7,'Points - Wickets'!$A$5:$Z$5,0)))*10)+((INDEX('Points - 5 fers'!$A$5:$Z$58,MATCH($A20,'Points - 5 fers'!$A$5:$A$58,0),MATCH(O$7,'Points - 5 fers'!$A$5:$Z$5,0)))*50)+((INDEX('Points - Hattrick'!$A$5:$Z$58,MATCH($A20,'Points - Hattrick'!$A$5:$A$58,0),MATCH(O$7,'Points - Hattrick'!$A$5:$Z$5,0)))*100)+((INDEX('Points - Fielding'!$A$5:$Z$58,MATCH($A20,'Points - Fielding'!$A$5:$A$58,0),MATCH(O$7,'Points - Fielding'!$A$5:$Z$5,0)))*10)</f>
        <v>0</v>
      </c>
      <c r="P20" s="131">
        <f>(INDEX('Points - Runs'!$A$5:$Z$58,MATCH($A20,'Points - Runs'!$A$5:$A$58,0),MATCH(P$7,'Points - Runs'!$A$5:$Z$5,0)))+((INDEX('Points - Runs 50s'!$A$5:$Z$58,MATCH($A20,'Points - Runs 50s'!$A$5:$A$58,0),MATCH(P$7,'Points - Runs 50s'!$A$5:$Z$5,0)))*25)+((INDEX('Points - Runs 100s'!$A$5:$Z$58,MATCH($A20,'Points - Runs 100s'!$A$5:$A$58,0),MATCH(P$7,'Points - Runs 100s'!$A$5:$Z$5,0)))*50)+((INDEX('Points - Wickets'!$A$5:$Z$58,MATCH($A20,'Points - Wickets'!$A$5:$A$58,0),MATCH(P$7,'Points - Wickets'!$A$5:$Z$5,0)))*10)+((INDEX('Points - 5 fers'!$A$5:$Z$58,MATCH($A20,'Points - 5 fers'!$A$5:$A$58,0),MATCH(P$7,'Points - 5 fers'!$A$5:$Z$5,0)))*50)+((INDEX('Points - Hattrick'!$A$5:$Z$58,MATCH($A20,'Points - Hattrick'!$A$5:$A$58,0),MATCH(P$7,'Points - Hattrick'!$A$5:$Z$5,0)))*100)+((INDEX('Points - Fielding'!$A$5:$Z$58,MATCH($A20,'Points - Fielding'!$A$5:$A$58,0),MATCH(P$7,'Points - Fielding'!$A$5:$Z$5,0)))*10)</f>
        <v>0</v>
      </c>
      <c r="Q20" s="128">
        <f>(INDEX('Points - Runs'!$A$5:$Z$58,MATCH($A20,'Points - Runs'!$A$5:$A$58,0),MATCH(Q$7,'Points - Runs'!$A$5:$Z$5,0)))+((INDEX('Points - Runs 50s'!$A$5:$Z$58,MATCH($A20,'Points - Runs 50s'!$A$5:$A$58,0),MATCH(Q$7,'Points - Runs 50s'!$A$5:$Z$5,0)))*25)+((INDEX('Points - Runs 100s'!$A$5:$Z$58,MATCH($A20,'Points - Runs 100s'!$A$5:$A$58,0),MATCH(Q$7,'Points - Runs 100s'!$A$5:$Z$5,0)))*50)+((INDEX('Points - Wickets'!$A$5:$Z$58,MATCH($A20,'Points - Wickets'!$A$5:$A$58,0),MATCH(Q$7,'Points - Wickets'!$A$5:$Z$5,0)))*10)+((INDEX('Points - 5 fers'!$A$5:$Z$58,MATCH($A20,'Points - 5 fers'!$A$5:$A$58,0),MATCH(Q$7,'Points - 5 fers'!$A$5:$Z$5,0)))*50)+((INDEX('Points - Hattrick'!$A$5:$Z$58,MATCH($A20,'Points - Hattrick'!$A$5:$A$58,0),MATCH(Q$7,'Points - Hattrick'!$A$5:$Z$5,0)))*100)+((INDEX('Points - Fielding'!$A$5:$Z$58,MATCH($A20,'Points - Fielding'!$A$5:$A$58,0),MATCH(Q$7,'Points - Fielding'!$A$5:$Z$5,0)))*10)</f>
        <v>0</v>
      </c>
      <c r="R20" s="128">
        <f>(INDEX('Points - Runs'!$A$5:$Z$58,MATCH($A20,'Points - Runs'!$A$5:$A$58,0),MATCH(R$7,'Points - Runs'!$A$5:$Z$5,0)))+((INDEX('Points - Runs 50s'!$A$5:$Z$58,MATCH($A20,'Points - Runs 50s'!$A$5:$A$58,0),MATCH(R$7,'Points - Runs 50s'!$A$5:$Z$5,0)))*25)+((INDEX('Points - Runs 100s'!$A$5:$Z$58,MATCH($A20,'Points - Runs 100s'!$A$5:$A$58,0),MATCH(R$7,'Points - Runs 100s'!$A$5:$Z$5,0)))*50)+((INDEX('Points - Wickets'!$A$5:$Z$58,MATCH($A20,'Points - Wickets'!$A$5:$A$58,0),MATCH(R$7,'Points - Wickets'!$A$5:$Z$5,0)))*10)+((INDEX('Points - 5 fers'!$A$5:$Z$58,MATCH($A20,'Points - 5 fers'!$A$5:$A$58,0),MATCH(R$7,'Points - 5 fers'!$A$5:$Z$5,0)))*50)+((INDEX('Points - Hattrick'!$A$5:$Z$58,MATCH($A20,'Points - Hattrick'!$A$5:$A$58,0),MATCH(R$7,'Points - Hattrick'!$A$5:$Z$5,0)))*100)+((INDEX('Points - Fielding'!$A$5:$Z$58,MATCH($A20,'Points - Fielding'!$A$5:$A$58,0),MATCH(R$7,'Points - Fielding'!$A$5:$Z$5,0)))*10)</f>
        <v>0</v>
      </c>
      <c r="S20" s="128">
        <f>(INDEX('Points - Runs'!$A$5:$Z$58,MATCH($A20,'Points - Runs'!$A$5:$A$58,0),MATCH(S$7,'Points - Runs'!$A$5:$Z$5,0)))+((INDEX('Points - Runs 50s'!$A$5:$Z$58,MATCH($A20,'Points - Runs 50s'!$A$5:$A$58,0),MATCH(S$7,'Points - Runs 50s'!$A$5:$Z$5,0)))*25)+((INDEX('Points - Runs 100s'!$A$5:$Z$58,MATCH($A20,'Points - Runs 100s'!$A$5:$A$58,0),MATCH(S$7,'Points - Runs 100s'!$A$5:$Z$5,0)))*50)+((INDEX('Points - Wickets'!$A$5:$Z$58,MATCH($A20,'Points - Wickets'!$A$5:$A$58,0),MATCH(S$7,'Points - Wickets'!$A$5:$Z$5,0)))*10)+((INDEX('Points - 5 fers'!$A$5:$Z$58,MATCH($A20,'Points - 5 fers'!$A$5:$A$58,0),MATCH(S$7,'Points - 5 fers'!$A$5:$Z$5,0)))*50)+((INDEX('Points - Hattrick'!$A$5:$Z$58,MATCH($A20,'Points - Hattrick'!$A$5:$A$58,0),MATCH(S$7,'Points - Hattrick'!$A$5:$Z$5,0)))*100)+((INDEX('Points - Fielding'!$A$5:$Z$58,MATCH($A20,'Points - Fielding'!$A$5:$A$58,0),MATCH(S$7,'Points - Fielding'!$A$5:$Z$5,0)))*10)</f>
        <v>0</v>
      </c>
      <c r="T20" s="128">
        <f>(INDEX('Points - Runs'!$A$5:$Z$58,MATCH($A20,'Points - Runs'!$A$5:$A$58,0),MATCH(T$7,'Points - Runs'!$A$5:$Z$5,0)))+((INDEX('Points - Runs 50s'!$A$5:$Z$58,MATCH($A20,'Points - Runs 50s'!$A$5:$A$58,0),MATCH(T$7,'Points - Runs 50s'!$A$5:$Z$5,0)))*25)+((INDEX('Points - Runs 100s'!$A$5:$Z$58,MATCH($A20,'Points - Runs 100s'!$A$5:$A$58,0),MATCH(T$7,'Points - Runs 100s'!$A$5:$Z$5,0)))*50)+((INDEX('Points - Wickets'!$A$5:$Z$58,MATCH($A20,'Points - Wickets'!$A$5:$A$58,0),MATCH(T$7,'Points - Wickets'!$A$5:$Z$5,0)))*10)+((INDEX('Points - 5 fers'!$A$5:$Z$58,MATCH($A20,'Points - 5 fers'!$A$5:$A$58,0),MATCH(T$7,'Points - 5 fers'!$A$5:$Z$5,0)))*50)+((INDEX('Points - Hattrick'!$A$5:$Z$58,MATCH($A20,'Points - Hattrick'!$A$5:$A$58,0),MATCH(T$7,'Points - Hattrick'!$A$5:$Z$5,0)))*100)+((INDEX('Points - Fielding'!$A$5:$Z$58,MATCH($A20,'Points - Fielding'!$A$5:$A$58,0),MATCH(T$7,'Points - Fielding'!$A$5:$Z$5,0)))*10)</f>
        <v>0</v>
      </c>
      <c r="U20" s="128">
        <f>(INDEX('Points - Runs'!$A$5:$Z$58,MATCH($A20,'Points - Runs'!$A$5:$A$58,0),MATCH(U$7,'Points - Runs'!$A$5:$Z$5,0)))+((INDEX('Points - Runs 50s'!$A$5:$Z$58,MATCH($A20,'Points - Runs 50s'!$A$5:$A$58,0),MATCH(U$7,'Points - Runs 50s'!$A$5:$Z$5,0)))*25)+((INDEX('Points - Runs 100s'!$A$5:$Z$58,MATCH($A20,'Points - Runs 100s'!$A$5:$A$58,0),MATCH(U$7,'Points - Runs 100s'!$A$5:$Z$5,0)))*50)+((INDEX('Points - Wickets'!$A$5:$Z$58,MATCH($A20,'Points - Wickets'!$A$5:$A$58,0),MATCH(U$7,'Points - Wickets'!$A$5:$Z$5,0)))*10)+((INDEX('Points - 5 fers'!$A$5:$Z$58,MATCH($A20,'Points - 5 fers'!$A$5:$A$58,0),MATCH(U$7,'Points - 5 fers'!$A$5:$Z$5,0)))*50)+((INDEX('Points - Hattrick'!$A$5:$Z$58,MATCH($A20,'Points - Hattrick'!$A$5:$A$58,0),MATCH(U$7,'Points - Hattrick'!$A$5:$Z$5,0)))*100)+((INDEX('Points - Fielding'!$A$5:$Z$58,MATCH($A20,'Points - Fielding'!$A$5:$A$58,0),MATCH(U$7,'Points - Fielding'!$A$5:$Z$5,0)))*10)</f>
        <v>0</v>
      </c>
      <c r="V20" s="128">
        <f>(INDEX('Points - Runs'!$A$5:$Z$58,MATCH($A20,'Points - Runs'!$A$5:$A$58,0),MATCH(V$7,'Points - Runs'!$A$5:$Z$5,0)))+((INDEX('Points - Runs 50s'!$A$5:$Z$58,MATCH($A20,'Points - Runs 50s'!$A$5:$A$58,0),MATCH(V$7,'Points - Runs 50s'!$A$5:$Z$5,0)))*25)+((INDEX('Points - Runs 100s'!$A$5:$Z$58,MATCH($A20,'Points - Runs 100s'!$A$5:$A$58,0),MATCH(V$7,'Points - Runs 100s'!$A$5:$Z$5,0)))*50)+((INDEX('Points - Wickets'!$A$5:$Z$58,MATCH($A20,'Points - Wickets'!$A$5:$A$58,0),MATCH(V$7,'Points - Wickets'!$A$5:$Z$5,0)))*10)+((INDEX('Points - 5 fers'!$A$5:$Z$58,MATCH($A20,'Points - 5 fers'!$A$5:$A$58,0),MATCH(V$7,'Points - 5 fers'!$A$5:$Z$5,0)))*50)+((INDEX('Points - Hattrick'!$A$5:$Z$58,MATCH($A20,'Points - Hattrick'!$A$5:$A$58,0),MATCH(V$7,'Points - Hattrick'!$A$5:$Z$5,0)))*100)+((INDEX('Points - Fielding'!$A$5:$Z$58,MATCH($A20,'Points - Fielding'!$A$5:$A$58,0),MATCH(V$7,'Points - Fielding'!$A$5:$Z$5,0)))*10)</f>
        <v>0</v>
      </c>
      <c r="W20" s="129">
        <f>(INDEX('Points - Runs'!$A$5:$Z$58,MATCH($A20,'Points - Runs'!$A$5:$A$58,0),MATCH(W$7,'Points - Runs'!$A$5:$Z$5,0)))+((INDEX('Points - Runs 50s'!$A$5:$Z$58,MATCH($A20,'Points - Runs 50s'!$A$5:$A$58,0),MATCH(W$7,'Points - Runs 50s'!$A$5:$Z$5,0)))*25)+((INDEX('Points - Runs 100s'!$A$5:$Z$58,MATCH($A20,'Points - Runs 100s'!$A$5:$A$58,0),MATCH(W$7,'Points - Runs 100s'!$A$5:$Z$5,0)))*50)+((INDEX('Points - Wickets'!$A$5:$Z$58,MATCH($A20,'Points - Wickets'!$A$5:$A$58,0),MATCH(W$7,'Points - Wickets'!$A$5:$Z$5,0)))*10)+((INDEX('Points - 5 fers'!$A$5:$Z$58,MATCH($A20,'Points - 5 fers'!$A$5:$A$58,0),MATCH(W$7,'Points - 5 fers'!$A$5:$Z$5,0)))*50)+((INDEX('Points - Hattrick'!$A$5:$Z$58,MATCH($A20,'Points - Hattrick'!$A$5:$A$58,0),MATCH(W$7,'Points - Hattrick'!$A$5:$Z$5,0)))*100)+((INDEX('Points - Fielding'!$A$5:$Z$58,MATCH($A20,'Points - Fielding'!$A$5:$A$58,0),MATCH(W$7,'Points - Fielding'!$A$5:$Z$5,0)))*10)</f>
        <v>0</v>
      </c>
      <c r="X20" s="130">
        <f>(INDEX('Points - Runs'!$A$5:$Z$58,MATCH($A20,'Points - Runs'!$A$5:$A$58,0),MATCH(X$7,'Points - Runs'!$A$5:$Z$5,0)))+((INDEX('Points - Runs 50s'!$A$5:$Z$58,MATCH($A20,'Points - Runs 50s'!$A$5:$A$58,0),MATCH(X$7,'Points - Runs 50s'!$A$5:$Z$5,0)))*25)+((INDEX('Points - Runs 100s'!$A$5:$Z$58,MATCH($A20,'Points - Runs 100s'!$A$5:$A$58,0),MATCH(X$7,'Points - Runs 100s'!$A$5:$Z$5,0)))*50)+((INDEX('Points - Wickets'!$A$5:$Z$58,MATCH($A20,'Points - Wickets'!$A$5:$A$58,0),MATCH(X$7,'Points - Wickets'!$A$5:$Z$5,0)))*10)+((INDEX('Points - 5 fers'!$A$5:$Z$58,MATCH($A20,'Points - 5 fers'!$A$5:$A$58,0),MATCH(X$7,'Points - 5 fers'!$A$5:$Z$5,0)))*50)+((INDEX('Points - Hattrick'!$A$5:$Z$58,MATCH($A20,'Points - Hattrick'!$A$5:$A$58,0),MATCH(X$7,'Points - Hattrick'!$A$5:$Z$5,0)))*100)+((INDEX('Points - Fielding'!$A$5:$Z$58,MATCH($A20,'Points - Fielding'!$A$5:$A$58,0),MATCH(X$7,'Points - Fielding'!$A$5:$Z$5,0)))*10)</f>
        <v>0</v>
      </c>
      <c r="Y20" s="130">
        <f>(INDEX('Points - Runs'!$A$5:$Z$58,MATCH($A20,'Points - Runs'!$A$5:$A$58,0),MATCH(Y$7,'Points - Runs'!$A$5:$Z$5,0)))+((INDEX('Points - Runs 50s'!$A$5:$Z$58,MATCH($A20,'Points - Runs 50s'!$A$5:$A$58,0),MATCH(Y$7,'Points - Runs 50s'!$A$5:$Z$5,0)))*25)+((INDEX('Points - Runs 100s'!$A$5:$Z$58,MATCH($A20,'Points - Runs 100s'!$A$5:$A$58,0),MATCH(Y$7,'Points - Runs 100s'!$A$5:$Z$5,0)))*50)+((INDEX('Points - Wickets'!$A$5:$Z$58,MATCH($A20,'Points - Wickets'!$A$5:$A$58,0),MATCH(Y$7,'Points - Wickets'!$A$5:$Z$5,0)))*10)+((INDEX('Points - 5 fers'!$A$5:$Z$58,MATCH($A20,'Points - 5 fers'!$A$5:$A$58,0),MATCH(Y$7,'Points - 5 fers'!$A$5:$Z$5,0)))*50)+((INDEX('Points - Hattrick'!$A$5:$Z$58,MATCH($A20,'Points - Hattrick'!$A$5:$A$58,0),MATCH(Y$7,'Points - Hattrick'!$A$5:$Z$5,0)))*100)+((INDEX('Points - Fielding'!$A$5:$Z$58,MATCH($A20,'Points - Fielding'!$A$5:$A$58,0),MATCH(Y$7,'Points - Fielding'!$A$5:$Z$5,0)))*10)</f>
        <v>0</v>
      </c>
      <c r="Z20" s="130">
        <f>(INDEX('Points - Runs'!$A$5:$Z$58,MATCH($A20,'Points - Runs'!$A$5:$A$58,0),MATCH(Z$7,'Points - Runs'!$A$5:$Z$5,0)))+((INDEX('Points - Runs 50s'!$A$5:$Z$58,MATCH($A20,'Points - Runs 50s'!$A$5:$A$58,0),MATCH(Z$7,'Points - Runs 50s'!$A$5:$Z$5,0)))*25)+((INDEX('Points - Runs 100s'!$A$5:$Z$58,MATCH($A20,'Points - Runs 100s'!$A$5:$A$58,0),MATCH(Z$7,'Points - Runs 100s'!$A$5:$Z$5,0)))*50)+((INDEX('Points - Wickets'!$A$5:$Z$58,MATCH($A20,'Points - Wickets'!$A$5:$A$58,0),MATCH(Z$7,'Points - Wickets'!$A$5:$Z$5,0)))*10)+((INDEX('Points - 5 fers'!$A$5:$Z$58,MATCH($A20,'Points - 5 fers'!$A$5:$A$58,0),MATCH(Z$7,'Points - 5 fers'!$A$5:$Z$5,0)))*50)+((INDEX('Points - Hattrick'!$A$5:$Z$58,MATCH($A20,'Points - Hattrick'!$A$5:$A$58,0),MATCH(Z$7,'Points - Hattrick'!$A$5:$Z$5,0)))*100)+((INDEX('Points - Fielding'!$A$5:$Z$58,MATCH($A20,'Points - Fielding'!$A$5:$A$58,0),MATCH(Z$7,'Points - Fielding'!$A$5:$Z$5,0)))*10)</f>
        <v>0</v>
      </c>
      <c r="AA20" s="233">
        <f>SUM(E20:J20)</f>
        <v>29</v>
      </c>
      <c r="AB20" s="231">
        <f t="shared" si="3"/>
        <v>0</v>
      </c>
      <c r="AC20" s="231">
        <f t="shared" si="4"/>
        <v>0</v>
      </c>
      <c r="AD20" s="231">
        <f t="shared" si="5"/>
        <v>0</v>
      </c>
      <c r="AE20" s="120">
        <f t="shared" si="0"/>
        <v>29</v>
      </c>
      <c r="AF20" s="187">
        <f t="shared" si="1"/>
        <v>6.4444444444444446</v>
      </c>
      <c r="AH20" s="125">
        <f t="shared" si="6"/>
        <v>43</v>
      </c>
    </row>
    <row r="21" spans="1:34" s="125" customFormat="1" ht="18.75" customHeight="1" x14ac:dyDescent="0.25">
      <c r="A21" s="125" t="s">
        <v>374</v>
      </c>
      <c r="B21" s="126" t="s">
        <v>80</v>
      </c>
      <c r="C21" s="125" t="s">
        <v>104</v>
      </c>
      <c r="D21" s="127">
        <v>4.5</v>
      </c>
      <c r="E21" s="139">
        <f>(INDEX('Points - Runs'!$A$5:$Z$58,MATCH($A21,'Points - Runs'!$A$5:$A$58,0),MATCH(E$7,'Points - Runs'!$A$5:$Z$5,0)))+((INDEX('Points - Runs 50s'!$A$5:$Z$58,MATCH($A21,'Points - Runs 50s'!$A$5:$A$58,0),MATCH(E$7,'Points - Runs 50s'!$A$5:$Z$5,0)))*25)+((INDEX('Points - Runs 100s'!$A$5:$Z$58,MATCH($A21,'Points - Runs 100s'!$A$5:$A$58,0),MATCH(E$7,'Points - Runs 100s'!$A$5:$Z$5,0)))*50)+((INDEX('Points - Wickets'!$A$5:$Z$58,MATCH($A21,'Points - Wickets'!$A$5:$A$58,0),MATCH(E$7,'Points - Wickets'!$A$5:$Z$5,0)))*10)+((INDEX('Points - 5 fers'!$A$5:$Z$58,MATCH($A21,'Points - 5 fers'!$A$5:$A$58,0),MATCH(E$7,'Points - 5 fers'!$A$5:$Z$5,0)))*50)+((INDEX('Points - Hattrick'!$A$5:$Z$58,MATCH($A21,'Points - Hattrick'!$A$5:$A$58,0),MATCH(E$7,'Points - Hattrick'!$A$5:$Z$5,0)))*100)+((INDEX('Points - Fielding'!$A$5:$Z$58,MATCH($A21,'Points - Fielding'!$A$5:$A$58,0),MATCH(E$7,'Points - Fielding'!$A$5:$Z$5,0)))*10)</f>
        <v>0</v>
      </c>
      <c r="F21" s="139">
        <f>(INDEX('Points - Runs'!$A$5:$Z$58,MATCH($A21,'Points - Runs'!$A$5:$A$58,0),MATCH(F$7,'Points - Runs'!$A$5:$Z$5,0)))+((INDEX('Points - Runs 50s'!$A$5:$Z$58,MATCH($A21,'Points - Runs 50s'!$A$5:$A$58,0),MATCH(F$7,'Points - Runs 50s'!$A$5:$Z$5,0)))*25)+((INDEX('Points - Runs 100s'!$A$5:$Z$58,MATCH($A21,'Points - Runs 100s'!$A$5:$A$58,0),MATCH(F$7,'Points - Runs 100s'!$A$5:$Z$5,0)))*50)+((INDEX('Points - Wickets'!$A$5:$Z$58,MATCH($A21,'Points - Wickets'!$A$5:$A$58,0),MATCH(F$7,'Points - Wickets'!$A$5:$Z$5,0)))*10)+((INDEX('Points - 5 fers'!$A$5:$Z$58,MATCH($A21,'Points - 5 fers'!$A$5:$A$58,0),MATCH(F$7,'Points - 5 fers'!$A$5:$Z$5,0)))*50)+((INDEX('Points - Hattrick'!$A$5:$Z$58,MATCH($A21,'Points - Hattrick'!$A$5:$A$58,0),MATCH(F$7,'Points - Hattrick'!$A$5:$Z$5,0)))*100)+((INDEX('Points - Fielding'!$A$5:$Z$58,MATCH($A21,'Points - Fielding'!$A$5:$A$58,0),MATCH(F$7,'Points - Fielding'!$A$5:$Z$5,0)))*10)</f>
        <v>0</v>
      </c>
      <c r="G21" s="139">
        <f>(INDEX('Points - Runs'!$A$5:$Z$58,MATCH($A21,'Points - Runs'!$A$5:$A$58,0),MATCH(G$7,'Points - Runs'!$A$5:$Z$5,0)))+((INDEX('Points - Runs 50s'!$A$5:$Z$58,MATCH($A21,'Points - Runs 50s'!$A$5:$A$58,0),MATCH(G$7,'Points - Runs 50s'!$A$5:$Z$5,0)))*25)+((INDEX('Points - Runs 100s'!$A$5:$Z$58,MATCH($A21,'Points - Runs 100s'!$A$5:$A$58,0),MATCH(G$7,'Points - Runs 100s'!$A$5:$Z$5,0)))*50)+((INDEX('Points - Wickets'!$A$5:$Z$58,MATCH($A21,'Points - Wickets'!$A$5:$A$58,0),MATCH(G$7,'Points - Wickets'!$A$5:$Z$5,0)))*10)+((INDEX('Points - 5 fers'!$A$5:$Z$58,MATCH($A21,'Points - 5 fers'!$A$5:$A$58,0),MATCH(G$7,'Points - 5 fers'!$A$5:$Z$5,0)))*50)+((INDEX('Points - Hattrick'!$A$5:$Z$58,MATCH($A21,'Points - Hattrick'!$A$5:$A$58,0),MATCH(G$7,'Points - Hattrick'!$A$5:$Z$5,0)))*100)+((INDEX('Points - Fielding'!$A$5:$Z$58,MATCH($A21,'Points - Fielding'!$A$5:$A$58,0),MATCH(G$7,'Points - Fielding'!$A$5:$Z$5,0)))*10)</f>
        <v>0</v>
      </c>
      <c r="H21" s="128">
        <f>(INDEX('Points - Runs'!$A$5:$Z$58,MATCH($A21,'Points - Runs'!$A$5:$A$58,0),MATCH(H$7,'Points - Runs'!$A$5:$Z$5,0)))+((INDEX('Points - Runs 50s'!$A$5:$Z$58,MATCH($A21,'Points - Runs 50s'!$A$5:$A$58,0),MATCH(H$7,'Points - Runs 50s'!$A$5:$Z$5,0)))*25)+((INDEX('Points - Runs 100s'!$A$5:$Z$58,MATCH($A21,'Points - Runs 100s'!$A$5:$A$58,0),MATCH(H$7,'Points - Runs 100s'!$A$5:$Z$5,0)))*50)+((INDEX('Points - Wickets'!$A$5:$Z$58,MATCH($A21,'Points - Wickets'!$A$5:$A$58,0),MATCH(H$7,'Points - Wickets'!$A$5:$Z$5,0)))*10)+((INDEX('Points - 5 fers'!$A$5:$Z$58,MATCH($A21,'Points - 5 fers'!$A$5:$A$58,0),MATCH(H$7,'Points - 5 fers'!$A$5:$Z$5,0)))*50)+((INDEX('Points - Hattrick'!$A$5:$Z$58,MATCH($A21,'Points - Hattrick'!$A$5:$A$58,0),MATCH(H$7,'Points - Hattrick'!$A$5:$Z$5,0)))*100)+((INDEX('Points - Fielding'!$A$5:$Z$58,MATCH($A21,'Points - Fielding'!$A$5:$A$58,0),MATCH(H$7,'Points - Fielding'!$A$5:$Z$5,0)))*10)</f>
        <v>0</v>
      </c>
      <c r="I21" s="128">
        <f>(INDEX('Points - Runs'!$A$5:$Z$58,MATCH($A21,'Points - Runs'!$A$5:$A$58,0),MATCH(I$7,'Points - Runs'!$A$5:$Z$5,0)))+((INDEX('Points - Runs 50s'!$A$5:$Z$58,MATCH($A21,'Points - Runs 50s'!$A$5:$A$58,0),MATCH(I$7,'Points - Runs 50s'!$A$5:$Z$5,0)))*25)+((INDEX('Points - Runs 100s'!$A$5:$Z$58,MATCH($A21,'Points - Runs 100s'!$A$5:$A$58,0),MATCH(I$7,'Points - Runs 100s'!$A$5:$Z$5,0)))*50)+((INDEX('Points - Wickets'!$A$5:$Z$58,MATCH($A21,'Points - Wickets'!$A$5:$A$58,0),MATCH(I$7,'Points - Wickets'!$A$5:$Z$5,0)))*10)+((INDEX('Points - 5 fers'!$A$5:$Z$58,MATCH($A21,'Points - 5 fers'!$A$5:$A$58,0),MATCH(I$7,'Points - 5 fers'!$A$5:$Z$5,0)))*50)+((INDEX('Points - Hattrick'!$A$5:$Z$58,MATCH($A21,'Points - Hattrick'!$A$5:$A$58,0),MATCH(I$7,'Points - Hattrick'!$A$5:$Z$5,0)))*100)+((INDEX('Points - Fielding'!$A$5:$Z$58,MATCH($A21,'Points - Fielding'!$A$5:$A$58,0),MATCH(I$7,'Points - Fielding'!$A$5:$Z$5,0)))*10)</f>
        <v>0</v>
      </c>
      <c r="J21" s="130">
        <f>(INDEX('Points - Runs'!$A$5:$Z$58,MATCH($A21,'Points - Runs'!$A$5:$A$58,0),MATCH(J$7,'Points - Runs'!$A$5:$Z$5,0)))+((INDEX('Points - Runs 50s'!$A$5:$Z$58,MATCH($A21,'Points - Runs 50s'!$A$5:$A$58,0),MATCH(J$7,'Points - Runs 50s'!$A$5:$Z$5,0)))*25)+((INDEX('Points - Runs 100s'!$A$5:$Z$58,MATCH($A21,'Points - Runs 100s'!$A$5:$A$58,0),MATCH(J$7,'Points - Runs 100s'!$A$5:$Z$5,0)))*50)+((INDEX('Points - Wickets'!$A$5:$Z$58,MATCH($A21,'Points - Wickets'!$A$5:$A$58,0),MATCH(J$7,'Points - Wickets'!$A$5:$Z$5,0)))*10)+((INDEX('Points - 5 fers'!$A$5:$Z$58,MATCH($A21,'Points - 5 fers'!$A$5:$A$58,0),MATCH(J$7,'Points - 5 fers'!$A$5:$Z$5,0)))*50)+((INDEX('Points - Hattrick'!$A$5:$Z$58,MATCH($A21,'Points - Hattrick'!$A$5:$A$58,0),MATCH(J$7,'Points - Hattrick'!$A$5:$Z$5,0)))*100)+((INDEX('Points - Fielding'!$A$5:$Z$58,MATCH($A21,'Points - Fielding'!$A$5:$A$58,0),MATCH(J$7,'Points - Fielding'!$A$5:$Z$5,0)))*10)</f>
        <v>0</v>
      </c>
      <c r="K21" s="129">
        <f>(INDEX('Points - Runs'!$A$5:$Z$58,MATCH($A21,'Points - Runs'!$A$5:$A$58,0),MATCH(K$7,'Points - Runs'!$A$5:$Z$5,0)))+((INDEX('Points - Runs 50s'!$A$5:$Z$58,MATCH($A21,'Points - Runs 50s'!$A$5:$A$58,0),MATCH(K$7,'Points - Runs 50s'!$A$5:$Z$5,0)))*25)+((INDEX('Points - Runs 100s'!$A$5:$Z$58,MATCH($A21,'Points - Runs 100s'!$A$5:$A$58,0),MATCH(K$7,'Points - Runs 100s'!$A$5:$Z$5,0)))*50)+((INDEX('Points - Wickets'!$A$5:$Z$58,MATCH($A21,'Points - Wickets'!$A$5:$A$58,0),MATCH(K$7,'Points - Wickets'!$A$5:$Z$5,0)))*10)+((INDEX('Points - 5 fers'!$A$5:$Z$58,MATCH($A21,'Points - 5 fers'!$A$5:$A$58,0),MATCH(K$7,'Points - 5 fers'!$A$5:$Z$5,0)))*50)+((INDEX('Points - Hattrick'!$A$5:$Z$58,MATCH($A21,'Points - Hattrick'!$A$5:$A$58,0),MATCH(K$7,'Points - Hattrick'!$A$5:$Z$5,0)))*100)+((INDEX('Points - Fielding'!$A$5:$Z$58,MATCH($A21,'Points - Fielding'!$A$5:$A$58,0),MATCH(K$7,'Points - Fielding'!$A$5:$Z$5,0)))*10)</f>
        <v>0</v>
      </c>
      <c r="L21" s="130">
        <f>(INDEX('Points - Runs'!$A$5:$Z$58,MATCH($A21,'Points - Runs'!$A$5:$A$58,0),MATCH(L$7,'Points - Runs'!$A$5:$Z$5,0)))+((INDEX('Points - Runs 50s'!$A$5:$Z$58,MATCH($A21,'Points - Runs 50s'!$A$5:$A$58,0),MATCH(L$7,'Points - Runs 50s'!$A$5:$Z$5,0)))*25)+((INDEX('Points - Runs 100s'!$A$5:$Z$58,MATCH($A21,'Points - Runs 100s'!$A$5:$A$58,0),MATCH(L$7,'Points - Runs 100s'!$A$5:$Z$5,0)))*50)+((INDEX('Points - Wickets'!$A$5:$Z$58,MATCH($A21,'Points - Wickets'!$A$5:$A$58,0),MATCH(L$7,'Points - Wickets'!$A$5:$Z$5,0)))*10)+((INDEX('Points - 5 fers'!$A$5:$Z$58,MATCH($A21,'Points - 5 fers'!$A$5:$A$58,0),MATCH(L$7,'Points - 5 fers'!$A$5:$Z$5,0)))*50)+((INDEX('Points - Hattrick'!$A$5:$Z$58,MATCH($A21,'Points - Hattrick'!$A$5:$A$58,0),MATCH(L$7,'Points - Hattrick'!$A$5:$Z$5,0)))*100)+((INDEX('Points - Fielding'!$A$5:$Z$58,MATCH($A21,'Points - Fielding'!$A$5:$A$58,0),MATCH(L$7,'Points - Fielding'!$A$5:$Z$5,0)))*10)</f>
        <v>0</v>
      </c>
      <c r="M21" s="130">
        <f>(INDEX('Points - Runs'!$A$5:$Z$58,MATCH($A21,'Points - Runs'!$A$5:$A$58,0),MATCH(M$7,'Points - Runs'!$A$5:$Z$5,0)))+((INDEX('Points - Runs 50s'!$A$5:$Z$58,MATCH($A21,'Points - Runs 50s'!$A$5:$A$58,0),MATCH(M$7,'Points - Runs 50s'!$A$5:$Z$5,0)))*25)+((INDEX('Points - Runs 100s'!$A$5:$Z$58,MATCH($A21,'Points - Runs 100s'!$A$5:$A$58,0),MATCH(M$7,'Points - Runs 100s'!$A$5:$Z$5,0)))*50)+((INDEX('Points - Wickets'!$A$5:$Z$58,MATCH($A21,'Points - Wickets'!$A$5:$A$58,0),MATCH(M$7,'Points - Wickets'!$A$5:$Z$5,0)))*10)+((INDEX('Points - 5 fers'!$A$5:$Z$58,MATCH($A21,'Points - 5 fers'!$A$5:$A$58,0),MATCH(M$7,'Points - 5 fers'!$A$5:$Z$5,0)))*50)+((INDEX('Points - Hattrick'!$A$5:$Z$58,MATCH($A21,'Points - Hattrick'!$A$5:$A$58,0),MATCH(M$7,'Points - Hattrick'!$A$5:$Z$5,0)))*100)+((INDEX('Points - Fielding'!$A$5:$Z$58,MATCH($A21,'Points - Fielding'!$A$5:$A$58,0),MATCH(M$7,'Points - Fielding'!$A$5:$Z$5,0)))*10)</f>
        <v>0</v>
      </c>
      <c r="N21" s="130">
        <f>(INDEX('Points - Runs'!$A$5:$Z$58,MATCH($A21,'Points - Runs'!$A$5:$A$58,0),MATCH(N$7,'Points - Runs'!$A$5:$Z$5,0)))+((INDEX('Points - Runs 50s'!$A$5:$Z$58,MATCH($A21,'Points - Runs 50s'!$A$5:$A$58,0),MATCH(N$7,'Points - Runs 50s'!$A$5:$Z$5,0)))*25)+((INDEX('Points - Runs 100s'!$A$5:$Z$58,MATCH($A21,'Points - Runs 100s'!$A$5:$A$58,0),MATCH(N$7,'Points - Runs 100s'!$A$5:$Z$5,0)))*50)+((INDEX('Points - Wickets'!$A$5:$Z$58,MATCH($A21,'Points - Wickets'!$A$5:$A$58,0),MATCH(N$7,'Points - Wickets'!$A$5:$Z$5,0)))*10)+((INDEX('Points - 5 fers'!$A$5:$Z$58,MATCH($A21,'Points - 5 fers'!$A$5:$A$58,0),MATCH(N$7,'Points - 5 fers'!$A$5:$Z$5,0)))*50)+((INDEX('Points - Hattrick'!$A$5:$Z$58,MATCH($A21,'Points - Hattrick'!$A$5:$A$58,0),MATCH(N$7,'Points - Hattrick'!$A$5:$Z$5,0)))*100)+((INDEX('Points - Fielding'!$A$5:$Z$58,MATCH($A21,'Points - Fielding'!$A$5:$A$58,0),MATCH(N$7,'Points - Fielding'!$A$5:$Z$5,0)))*10)</f>
        <v>0</v>
      </c>
      <c r="O21" s="130">
        <f>(INDEX('Points - Runs'!$A$5:$Z$58,MATCH($A21,'Points - Runs'!$A$5:$A$58,0),MATCH(O$7,'Points - Runs'!$A$5:$Z$5,0)))+((INDEX('Points - Runs 50s'!$A$5:$Z$58,MATCH($A21,'Points - Runs 50s'!$A$5:$A$58,0),MATCH(O$7,'Points - Runs 50s'!$A$5:$Z$5,0)))*25)+((INDEX('Points - Runs 100s'!$A$5:$Z$58,MATCH($A21,'Points - Runs 100s'!$A$5:$A$58,0),MATCH(O$7,'Points - Runs 100s'!$A$5:$Z$5,0)))*50)+((INDEX('Points - Wickets'!$A$5:$Z$58,MATCH($A21,'Points - Wickets'!$A$5:$A$58,0),MATCH(O$7,'Points - Wickets'!$A$5:$Z$5,0)))*10)+((INDEX('Points - 5 fers'!$A$5:$Z$58,MATCH($A21,'Points - 5 fers'!$A$5:$A$58,0),MATCH(O$7,'Points - 5 fers'!$A$5:$Z$5,0)))*50)+((INDEX('Points - Hattrick'!$A$5:$Z$58,MATCH($A21,'Points - Hattrick'!$A$5:$A$58,0),MATCH(O$7,'Points - Hattrick'!$A$5:$Z$5,0)))*100)+((INDEX('Points - Fielding'!$A$5:$Z$58,MATCH($A21,'Points - Fielding'!$A$5:$A$58,0),MATCH(O$7,'Points - Fielding'!$A$5:$Z$5,0)))*10)</f>
        <v>0</v>
      </c>
      <c r="P21" s="131">
        <f>(INDEX('Points - Runs'!$A$5:$Z$58,MATCH($A21,'Points - Runs'!$A$5:$A$58,0),MATCH(P$7,'Points - Runs'!$A$5:$Z$5,0)))+((INDEX('Points - Runs 50s'!$A$5:$Z$58,MATCH($A21,'Points - Runs 50s'!$A$5:$A$58,0),MATCH(P$7,'Points - Runs 50s'!$A$5:$Z$5,0)))*25)+((INDEX('Points - Runs 100s'!$A$5:$Z$58,MATCH($A21,'Points - Runs 100s'!$A$5:$A$58,0),MATCH(P$7,'Points - Runs 100s'!$A$5:$Z$5,0)))*50)+((INDEX('Points - Wickets'!$A$5:$Z$58,MATCH($A21,'Points - Wickets'!$A$5:$A$58,0),MATCH(P$7,'Points - Wickets'!$A$5:$Z$5,0)))*10)+((INDEX('Points - 5 fers'!$A$5:$Z$58,MATCH($A21,'Points - 5 fers'!$A$5:$A$58,0),MATCH(P$7,'Points - 5 fers'!$A$5:$Z$5,0)))*50)+((INDEX('Points - Hattrick'!$A$5:$Z$58,MATCH($A21,'Points - Hattrick'!$A$5:$A$58,0),MATCH(P$7,'Points - Hattrick'!$A$5:$Z$5,0)))*100)+((INDEX('Points - Fielding'!$A$5:$Z$58,MATCH($A21,'Points - Fielding'!$A$5:$A$58,0),MATCH(P$7,'Points - Fielding'!$A$5:$Z$5,0)))*10)</f>
        <v>0</v>
      </c>
      <c r="Q21" s="128">
        <f>(INDEX('Points - Runs'!$A$5:$Z$58,MATCH($A21,'Points - Runs'!$A$5:$A$58,0),MATCH(Q$7,'Points - Runs'!$A$5:$Z$5,0)))+((INDEX('Points - Runs 50s'!$A$5:$Z$58,MATCH($A21,'Points - Runs 50s'!$A$5:$A$58,0),MATCH(Q$7,'Points - Runs 50s'!$A$5:$Z$5,0)))*25)+((INDEX('Points - Runs 100s'!$A$5:$Z$58,MATCH($A21,'Points - Runs 100s'!$A$5:$A$58,0),MATCH(Q$7,'Points - Runs 100s'!$A$5:$Z$5,0)))*50)+((INDEX('Points - Wickets'!$A$5:$Z$58,MATCH($A21,'Points - Wickets'!$A$5:$A$58,0),MATCH(Q$7,'Points - Wickets'!$A$5:$Z$5,0)))*10)+((INDEX('Points - 5 fers'!$A$5:$Z$58,MATCH($A21,'Points - 5 fers'!$A$5:$A$58,0),MATCH(Q$7,'Points - 5 fers'!$A$5:$Z$5,0)))*50)+((INDEX('Points - Hattrick'!$A$5:$Z$58,MATCH($A21,'Points - Hattrick'!$A$5:$A$58,0),MATCH(Q$7,'Points - Hattrick'!$A$5:$Z$5,0)))*100)+((INDEX('Points - Fielding'!$A$5:$Z$58,MATCH($A21,'Points - Fielding'!$A$5:$A$58,0),MATCH(Q$7,'Points - Fielding'!$A$5:$Z$5,0)))*10)</f>
        <v>0</v>
      </c>
      <c r="R21" s="128">
        <f>(INDEX('Points - Runs'!$A$5:$Z$58,MATCH($A21,'Points - Runs'!$A$5:$A$58,0),MATCH(R$7,'Points - Runs'!$A$5:$Z$5,0)))+((INDEX('Points - Runs 50s'!$A$5:$Z$58,MATCH($A21,'Points - Runs 50s'!$A$5:$A$58,0),MATCH(R$7,'Points - Runs 50s'!$A$5:$Z$5,0)))*25)+((INDEX('Points - Runs 100s'!$A$5:$Z$58,MATCH($A21,'Points - Runs 100s'!$A$5:$A$58,0),MATCH(R$7,'Points - Runs 100s'!$A$5:$Z$5,0)))*50)+((INDEX('Points - Wickets'!$A$5:$Z$58,MATCH($A21,'Points - Wickets'!$A$5:$A$58,0),MATCH(R$7,'Points - Wickets'!$A$5:$Z$5,0)))*10)+((INDEX('Points - 5 fers'!$A$5:$Z$58,MATCH($A21,'Points - 5 fers'!$A$5:$A$58,0),MATCH(R$7,'Points - 5 fers'!$A$5:$Z$5,0)))*50)+((INDEX('Points - Hattrick'!$A$5:$Z$58,MATCH($A21,'Points - Hattrick'!$A$5:$A$58,0),MATCH(R$7,'Points - Hattrick'!$A$5:$Z$5,0)))*100)+((INDEX('Points - Fielding'!$A$5:$Z$58,MATCH($A21,'Points - Fielding'!$A$5:$A$58,0),MATCH(R$7,'Points - Fielding'!$A$5:$Z$5,0)))*10)</f>
        <v>0</v>
      </c>
      <c r="S21" s="128">
        <f>(INDEX('Points - Runs'!$A$5:$Z$58,MATCH($A21,'Points - Runs'!$A$5:$A$58,0),MATCH(S$7,'Points - Runs'!$A$5:$Z$5,0)))+((INDEX('Points - Runs 50s'!$A$5:$Z$58,MATCH($A21,'Points - Runs 50s'!$A$5:$A$58,0),MATCH(S$7,'Points - Runs 50s'!$A$5:$Z$5,0)))*25)+((INDEX('Points - Runs 100s'!$A$5:$Z$58,MATCH($A21,'Points - Runs 100s'!$A$5:$A$58,0),MATCH(S$7,'Points - Runs 100s'!$A$5:$Z$5,0)))*50)+((INDEX('Points - Wickets'!$A$5:$Z$58,MATCH($A21,'Points - Wickets'!$A$5:$A$58,0),MATCH(S$7,'Points - Wickets'!$A$5:$Z$5,0)))*10)+((INDEX('Points - 5 fers'!$A$5:$Z$58,MATCH($A21,'Points - 5 fers'!$A$5:$A$58,0),MATCH(S$7,'Points - 5 fers'!$A$5:$Z$5,0)))*50)+((INDEX('Points - Hattrick'!$A$5:$Z$58,MATCH($A21,'Points - Hattrick'!$A$5:$A$58,0),MATCH(S$7,'Points - Hattrick'!$A$5:$Z$5,0)))*100)+((INDEX('Points - Fielding'!$A$5:$Z$58,MATCH($A21,'Points - Fielding'!$A$5:$A$58,0),MATCH(S$7,'Points - Fielding'!$A$5:$Z$5,0)))*10)</f>
        <v>0</v>
      </c>
      <c r="T21" s="128">
        <f>(INDEX('Points - Runs'!$A$5:$Z$58,MATCH($A21,'Points - Runs'!$A$5:$A$58,0),MATCH(T$7,'Points - Runs'!$A$5:$Z$5,0)))+((INDEX('Points - Runs 50s'!$A$5:$Z$58,MATCH($A21,'Points - Runs 50s'!$A$5:$A$58,0),MATCH(T$7,'Points - Runs 50s'!$A$5:$Z$5,0)))*25)+((INDEX('Points - Runs 100s'!$A$5:$Z$58,MATCH($A21,'Points - Runs 100s'!$A$5:$A$58,0),MATCH(T$7,'Points - Runs 100s'!$A$5:$Z$5,0)))*50)+((INDEX('Points - Wickets'!$A$5:$Z$58,MATCH($A21,'Points - Wickets'!$A$5:$A$58,0),MATCH(T$7,'Points - Wickets'!$A$5:$Z$5,0)))*10)+((INDEX('Points - 5 fers'!$A$5:$Z$58,MATCH($A21,'Points - 5 fers'!$A$5:$A$58,0),MATCH(T$7,'Points - 5 fers'!$A$5:$Z$5,0)))*50)+((INDEX('Points - Hattrick'!$A$5:$Z$58,MATCH($A21,'Points - Hattrick'!$A$5:$A$58,0),MATCH(T$7,'Points - Hattrick'!$A$5:$Z$5,0)))*100)+((INDEX('Points - Fielding'!$A$5:$Z$58,MATCH($A21,'Points - Fielding'!$A$5:$A$58,0),MATCH(T$7,'Points - Fielding'!$A$5:$Z$5,0)))*10)</f>
        <v>0</v>
      </c>
      <c r="U21" s="128">
        <f>(INDEX('Points - Runs'!$A$5:$Z$58,MATCH($A21,'Points - Runs'!$A$5:$A$58,0),MATCH(U$7,'Points - Runs'!$A$5:$Z$5,0)))+((INDEX('Points - Runs 50s'!$A$5:$Z$58,MATCH($A21,'Points - Runs 50s'!$A$5:$A$58,0),MATCH(U$7,'Points - Runs 50s'!$A$5:$Z$5,0)))*25)+((INDEX('Points - Runs 100s'!$A$5:$Z$58,MATCH($A21,'Points - Runs 100s'!$A$5:$A$58,0),MATCH(U$7,'Points - Runs 100s'!$A$5:$Z$5,0)))*50)+((INDEX('Points - Wickets'!$A$5:$Z$58,MATCH($A21,'Points - Wickets'!$A$5:$A$58,0),MATCH(U$7,'Points - Wickets'!$A$5:$Z$5,0)))*10)+((INDEX('Points - 5 fers'!$A$5:$Z$58,MATCH($A21,'Points - 5 fers'!$A$5:$A$58,0),MATCH(U$7,'Points - 5 fers'!$A$5:$Z$5,0)))*50)+((INDEX('Points - Hattrick'!$A$5:$Z$58,MATCH($A21,'Points - Hattrick'!$A$5:$A$58,0),MATCH(U$7,'Points - Hattrick'!$A$5:$Z$5,0)))*100)+((INDEX('Points - Fielding'!$A$5:$Z$58,MATCH($A21,'Points - Fielding'!$A$5:$A$58,0),MATCH(U$7,'Points - Fielding'!$A$5:$Z$5,0)))*10)</f>
        <v>0</v>
      </c>
      <c r="V21" s="128">
        <f>(INDEX('Points - Runs'!$A$5:$Z$58,MATCH($A21,'Points - Runs'!$A$5:$A$58,0),MATCH(V$7,'Points - Runs'!$A$5:$Z$5,0)))+((INDEX('Points - Runs 50s'!$A$5:$Z$58,MATCH($A21,'Points - Runs 50s'!$A$5:$A$58,0),MATCH(V$7,'Points - Runs 50s'!$A$5:$Z$5,0)))*25)+((INDEX('Points - Runs 100s'!$A$5:$Z$58,MATCH($A21,'Points - Runs 100s'!$A$5:$A$58,0),MATCH(V$7,'Points - Runs 100s'!$A$5:$Z$5,0)))*50)+((INDEX('Points - Wickets'!$A$5:$Z$58,MATCH($A21,'Points - Wickets'!$A$5:$A$58,0),MATCH(V$7,'Points - Wickets'!$A$5:$Z$5,0)))*10)+((INDEX('Points - 5 fers'!$A$5:$Z$58,MATCH($A21,'Points - 5 fers'!$A$5:$A$58,0),MATCH(V$7,'Points - 5 fers'!$A$5:$Z$5,0)))*50)+((INDEX('Points - Hattrick'!$A$5:$Z$58,MATCH($A21,'Points - Hattrick'!$A$5:$A$58,0),MATCH(V$7,'Points - Hattrick'!$A$5:$Z$5,0)))*100)+((INDEX('Points - Fielding'!$A$5:$Z$58,MATCH($A21,'Points - Fielding'!$A$5:$A$58,0),MATCH(V$7,'Points - Fielding'!$A$5:$Z$5,0)))*10)</f>
        <v>0</v>
      </c>
      <c r="W21" s="129">
        <f>(INDEX('Points - Runs'!$A$5:$Z$58,MATCH($A21,'Points - Runs'!$A$5:$A$58,0),MATCH(W$7,'Points - Runs'!$A$5:$Z$5,0)))+((INDEX('Points - Runs 50s'!$A$5:$Z$58,MATCH($A21,'Points - Runs 50s'!$A$5:$A$58,0),MATCH(W$7,'Points - Runs 50s'!$A$5:$Z$5,0)))*25)+((INDEX('Points - Runs 100s'!$A$5:$Z$58,MATCH($A21,'Points - Runs 100s'!$A$5:$A$58,0),MATCH(W$7,'Points - Runs 100s'!$A$5:$Z$5,0)))*50)+((INDEX('Points - Wickets'!$A$5:$Z$58,MATCH($A21,'Points - Wickets'!$A$5:$A$58,0),MATCH(W$7,'Points - Wickets'!$A$5:$Z$5,0)))*10)+((INDEX('Points - 5 fers'!$A$5:$Z$58,MATCH($A21,'Points - 5 fers'!$A$5:$A$58,0),MATCH(W$7,'Points - 5 fers'!$A$5:$Z$5,0)))*50)+((INDEX('Points - Hattrick'!$A$5:$Z$58,MATCH($A21,'Points - Hattrick'!$A$5:$A$58,0),MATCH(W$7,'Points - Hattrick'!$A$5:$Z$5,0)))*100)+((INDEX('Points - Fielding'!$A$5:$Z$58,MATCH($A21,'Points - Fielding'!$A$5:$A$58,0),MATCH(W$7,'Points - Fielding'!$A$5:$Z$5,0)))*10)</f>
        <v>0</v>
      </c>
      <c r="X21" s="130">
        <f>(INDEX('Points - Runs'!$A$5:$Z$58,MATCH($A21,'Points - Runs'!$A$5:$A$58,0),MATCH(X$7,'Points - Runs'!$A$5:$Z$5,0)))+((INDEX('Points - Runs 50s'!$A$5:$Z$58,MATCH($A21,'Points - Runs 50s'!$A$5:$A$58,0),MATCH(X$7,'Points - Runs 50s'!$A$5:$Z$5,0)))*25)+((INDEX('Points - Runs 100s'!$A$5:$Z$58,MATCH($A21,'Points - Runs 100s'!$A$5:$A$58,0),MATCH(X$7,'Points - Runs 100s'!$A$5:$Z$5,0)))*50)+((INDEX('Points - Wickets'!$A$5:$Z$58,MATCH($A21,'Points - Wickets'!$A$5:$A$58,0),MATCH(X$7,'Points - Wickets'!$A$5:$Z$5,0)))*10)+((INDEX('Points - 5 fers'!$A$5:$Z$58,MATCH($A21,'Points - 5 fers'!$A$5:$A$58,0),MATCH(X$7,'Points - 5 fers'!$A$5:$Z$5,0)))*50)+((INDEX('Points - Hattrick'!$A$5:$Z$58,MATCH($A21,'Points - Hattrick'!$A$5:$A$58,0),MATCH(X$7,'Points - Hattrick'!$A$5:$Z$5,0)))*100)+((INDEX('Points - Fielding'!$A$5:$Z$58,MATCH($A21,'Points - Fielding'!$A$5:$A$58,0),MATCH(X$7,'Points - Fielding'!$A$5:$Z$5,0)))*10)</f>
        <v>0</v>
      </c>
      <c r="Y21" s="130">
        <f>(INDEX('Points - Runs'!$A$5:$Z$58,MATCH($A21,'Points - Runs'!$A$5:$A$58,0),MATCH(Y$7,'Points - Runs'!$A$5:$Z$5,0)))+((INDEX('Points - Runs 50s'!$A$5:$Z$58,MATCH($A21,'Points - Runs 50s'!$A$5:$A$58,0),MATCH(Y$7,'Points - Runs 50s'!$A$5:$Z$5,0)))*25)+((INDEX('Points - Runs 100s'!$A$5:$Z$58,MATCH($A21,'Points - Runs 100s'!$A$5:$A$58,0),MATCH(Y$7,'Points - Runs 100s'!$A$5:$Z$5,0)))*50)+((INDEX('Points - Wickets'!$A$5:$Z$58,MATCH($A21,'Points - Wickets'!$A$5:$A$58,0),MATCH(Y$7,'Points - Wickets'!$A$5:$Z$5,0)))*10)+((INDEX('Points - 5 fers'!$A$5:$Z$58,MATCH($A21,'Points - 5 fers'!$A$5:$A$58,0),MATCH(Y$7,'Points - 5 fers'!$A$5:$Z$5,0)))*50)+((INDEX('Points - Hattrick'!$A$5:$Z$58,MATCH($A21,'Points - Hattrick'!$A$5:$A$58,0),MATCH(Y$7,'Points - Hattrick'!$A$5:$Z$5,0)))*100)+((INDEX('Points - Fielding'!$A$5:$Z$58,MATCH($A21,'Points - Fielding'!$A$5:$A$58,0),MATCH(Y$7,'Points - Fielding'!$A$5:$Z$5,0)))*10)</f>
        <v>0</v>
      </c>
      <c r="Z21" s="130">
        <f>(INDEX('Points - Runs'!$A$5:$Z$58,MATCH($A21,'Points - Runs'!$A$5:$A$58,0),MATCH(Z$7,'Points - Runs'!$A$5:$Z$5,0)))+((INDEX('Points - Runs 50s'!$A$5:$Z$58,MATCH($A21,'Points - Runs 50s'!$A$5:$A$58,0),MATCH(Z$7,'Points - Runs 50s'!$A$5:$Z$5,0)))*25)+((INDEX('Points - Runs 100s'!$A$5:$Z$58,MATCH($A21,'Points - Runs 100s'!$A$5:$A$58,0),MATCH(Z$7,'Points - Runs 100s'!$A$5:$Z$5,0)))*50)+((INDEX('Points - Wickets'!$A$5:$Z$58,MATCH($A21,'Points - Wickets'!$A$5:$A$58,0),MATCH(Z$7,'Points - Wickets'!$A$5:$Z$5,0)))*10)+((INDEX('Points - 5 fers'!$A$5:$Z$58,MATCH($A21,'Points - 5 fers'!$A$5:$A$58,0),MATCH(Z$7,'Points - 5 fers'!$A$5:$Z$5,0)))*50)+((INDEX('Points - Hattrick'!$A$5:$Z$58,MATCH($A21,'Points - Hattrick'!$A$5:$A$58,0),MATCH(Z$7,'Points - Hattrick'!$A$5:$Z$5,0)))*100)+((INDEX('Points - Fielding'!$A$5:$Z$58,MATCH($A21,'Points - Fielding'!$A$5:$A$58,0),MATCH(Z$7,'Points - Fielding'!$A$5:$Z$5,0)))*10)</f>
        <v>0</v>
      </c>
      <c r="AA21" s="233">
        <f t="shared" ref="AA21:AA24" si="7">SUM(E21:J21)</f>
        <v>0</v>
      </c>
      <c r="AB21" s="231">
        <f t="shared" ref="AB21:AB24" si="8">SUM(E21:P21)-AA21</f>
        <v>0</v>
      </c>
      <c r="AC21" s="231">
        <f t="shared" ref="AC21:AC24" si="9">SUM(E21:V21)-SUM(AA21:AB21)</f>
        <v>0</v>
      </c>
      <c r="AD21" s="231">
        <f t="shared" ref="AD21:AD24" si="10">AE21-SUM(AA21:AC21)</f>
        <v>0</v>
      </c>
      <c r="AE21" s="173">
        <f>SUM(E21:Z21)</f>
        <v>0</v>
      </c>
      <c r="AF21" s="187">
        <f>AE21/D21</f>
        <v>0</v>
      </c>
      <c r="AH21" s="125">
        <f t="shared" si="6"/>
        <v>47</v>
      </c>
    </row>
    <row r="22" spans="1:34" s="125" customFormat="1" ht="18.75" customHeight="1" x14ac:dyDescent="0.25">
      <c r="A22" s="125" t="s">
        <v>375</v>
      </c>
      <c r="B22" s="126" t="s">
        <v>80</v>
      </c>
      <c r="C22" s="125" t="s">
        <v>104</v>
      </c>
      <c r="D22" s="127">
        <v>4.5</v>
      </c>
      <c r="E22" s="139">
        <f>(INDEX('Points - Runs'!$A$5:$Z$58,MATCH($A22,'Points - Runs'!$A$5:$A$58,0),MATCH(E$7,'Points - Runs'!$A$5:$Z$5,0)))+((INDEX('Points - Runs 50s'!$A$5:$Z$58,MATCH($A22,'Points - Runs 50s'!$A$5:$A$58,0),MATCH(E$7,'Points - Runs 50s'!$A$5:$Z$5,0)))*25)+((INDEX('Points - Runs 100s'!$A$5:$Z$58,MATCH($A22,'Points - Runs 100s'!$A$5:$A$58,0),MATCH(E$7,'Points - Runs 100s'!$A$5:$Z$5,0)))*50)+((INDEX('Points - Wickets'!$A$5:$Z$58,MATCH($A22,'Points - Wickets'!$A$5:$A$58,0),MATCH(E$7,'Points - Wickets'!$A$5:$Z$5,0)))*10)+((INDEX('Points - 5 fers'!$A$5:$Z$58,MATCH($A22,'Points - 5 fers'!$A$5:$A$58,0),MATCH(E$7,'Points - 5 fers'!$A$5:$Z$5,0)))*50)+((INDEX('Points - Hattrick'!$A$5:$Z$58,MATCH($A22,'Points - Hattrick'!$A$5:$A$58,0),MATCH(E$7,'Points - Hattrick'!$A$5:$Z$5,0)))*100)+((INDEX('Points - Fielding'!$A$5:$Z$58,MATCH($A22,'Points - Fielding'!$A$5:$A$58,0),MATCH(E$7,'Points - Fielding'!$A$5:$Z$5,0)))*10)</f>
        <v>0</v>
      </c>
      <c r="F22" s="139">
        <f>(INDEX('Points - Runs'!$A$5:$Z$58,MATCH($A22,'Points - Runs'!$A$5:$A$58,0),MATCH(F$7,'Points - Runs'!$A$5:$Z$5,0)))+((INDEX('Points - Runs 50s'!$A$5:$Z$58,MATCH($A22,'Points - Runs 50s'!$A$5:$A$58,0),MATCH(F$7,'Points - Runs 50s'!$A$5:$Z$5,0)))*25)+((INDEX('Points - Runs 100s'!$A$5:$Z$58,MATCH($A22,'Points - Runs 100s'!$A$5:$A$58,0),MATCH(F$7,'Points - Runs 100s'!$A$5:$Z$5,0)))*50)+((INDEX('Points - Wickets'!$A$5:$Z$58,MATCH($A22,'Points - Wickets'!$A$5:$A$58,0),MATCH(F$7,'Points - Wickets'!$A$5:$Z$5,0)))*10)+((INDEX('Points - 5 fers'!$A$5:$Z$58,MATCH($A22,'Points - 5 fers'!$A$5:$A$58,0),MATCH(F$7,'Points - 5 fers'!$A$5:$Z$5,0)))*50)+((INDEX('Points - Hattrick'!$A$5:$Z$58,MATCH($A22,'Points - Hattrick'!$A$5:$A$58,0),MATCH(F$7,'Points - Hattrick'!$A$5:$Z$5,0)))*100)+((INDEX('Points - Fielding'!$A$5:$Z$58,MATCH($A22,'Points - Fielding'!$A$5:$A$58,0),MATCH(F$7,'Points - Fielding'!$A$5:$Z$5,0)))*10)</f>
        <v>0</v>
      </c>
      <c r="G22" s="139">
        <f>(INDEX('Points - Runs'!$A$5:$Z$58,MATCH($A22,'Points - Runs'!$A$5:$A$58,0),MATCH(G$7,'Points - Runs'!$A$5:$Z$5,0)))+((INDEX('Points - Runs 50s'!$A$5:$Z$58,MATCH($A22,'Points - Runs 50s'!$A$5:$A$58,0),MATCH(G$7,'Points - Runs 50s'!$A$5:$Z$5,0)))*25)+((INDEX('Points - Runs 100s'!$A$5:$Z$58,MATCH($A22,'Points - Runs 100s'!$A$5:$A$58,0),MATCH(G$7,'Points - Runs 100s'!$A$5:$Z$5,0)))*50)+((INDEX('Points - Wickets'!$A$5:$Z$58,MATCH($A22,'Points - Wickets'!$A$5:$A$58,0),MATCH(G$7,'Points - Wickets'!$A$5:$Z$5,0)))*10)+((INDEX('Points - 5 fers'!$A$5:$Z$58,MATCH($A22,'Points - 5 fers'!$A$5:$A$58,0),MATCH(G$7,'Points - 5 fers'!$A$5:$Z$5,0)))*50)+((INDEX('Points - Hattrick'!$A$5:$Z$58,MATCH($A22,'Points - Hattrick'!$A$5:$A$58,0),MATCH(G$7,'Points - Hattrick'!$A$5:$Z$5,0)))*100)+((INDEX('Points - Fielding'!$A$5:$Z$58,MATCH($A22,'Points - Fielding'!$A$5:$A$58,0),MATCH(G$7,'Points - Fielding'!$A$5:$Z$5,0)))*10)</f>
        <v>0</v>
      </c>
      <c r="H22" s="128">
        <f>(INDEX('Points - Runs'!$A$5:$Z$58,MATCH($A22,'Points - Runs'!$A$5:$A$58,0),MATCH(H$7,'Points - Runs'!$A$5:$Z$5,0)))+((INDEX('Points - Runs 50s'!$A$5:$Z$58,MATCH($A22,'Points - Runs 50s'!$A$5:$A$58,0),MATCH(H$7,'Points - Runs 50s'!$A$5:$Z$5,0)))*25)+((INDEX('Points - Runs 100s'!$A$5:$Z$58,MATCH($A22,'Points - Runs 100s'!$A$5:$A$58,0),MATCH(H$7,'Points - Runs 100s'!$A$5:$Z$5,0)))*50)+((INDEX('Points - Wickets'!$A$5:$Z$58,MATCH($A22,'Points - Wickets'!$A$5:$A$58,0),MATCH(H$7,'Points - Wickets'!$A$5:$Z$5,0)))*10)+((INDEX('Points - 5 fers'!$A$5:$Z$58,MATCH($A22,'Points - 5 fers'!$A$5:$A$58,0),MATCH(H$7,'Points - 5 fers'!$A$5:$Z$5,0)))*50)+((INDEX('Points - Hattrick'!$A$5:$Z$58,MATCH($A22,'Points - Hattrick'!$A$5:$A$58,0),MATCH(H$7,'Points - Hattrick'!$A$5:$Z$5,0)))*100)+((INDEX('Points - Fielding'!$A$5:$Z$58,MATCH($A22,'Points - Fielding'!$A$5:$A$58,0),MATCH(H$7,'Points - Fielding'!$A$5:$Z$5,0)))*10)</f>
        <v>0</v>
      </c>
      <c r="I22" s="128">
        <f>(INDEX('Points - Runs'!$A$5:$Z$58,MATCH($A22,'Points - Runs'!$A$5:$A$58,0),MATCH(I$7,'Points - Runs'!$A$5:$Z$5,0)))+((INDEX('Points - Runs 50s'!$A$5:$Z$58,MATCH($A22,'Points - Runs 50s'!$A$5:$A$58,0),MATCH(I$7,'Points - Runs 50s'!$A$5:$Z$5,0)))*25)+((INDEX('Points - Runs 100s'!$A$5:$Z$58,MATCH($A22,'Points - Runs 100s'!$A$5:$A$58,0),MATCH(I$7,'Points - Runs 100s'!$A$5:$Z$5,0)))*50)+((INDEX('Points - Wickets'!$A$5:$Z$58,MATCH($A22,'Points - Wickets'!$A$5:$A$58,0),MATCH(I$7,'Points - Wickets'!$A$5:$Z$5,0)))*10)+((INDEX('Points - 5 fers'!$A$5:$Z$58,MATCH($A22,'Points - 5 fers'!$A$5:$A$58,0),MATCH(I$7,'Points - 5 fers'!$A$5:$Z$5,0)))*50)+((INDEX('Points - Hattrick'!$A$5:$Z$58,MATCH($A22,'Points - Hattrick'!$A$5:$A$58,0),MATCH(I$7,'Points - Hattrick'!$A$5:$Z$5,0)))*100)+((INDEX('Points - Fielding'!$A$5:$Z$58,MATCH($A22,'Points - Fielding'!$A$5:$A$58,0),MATCH(I$7,'Points - Fielding'!$A$5:$Z$5,0)))*10)</f>
        <v>0</v>
      </c>
      <c r="J22" s="130">
        <f>(INDEX('Points - Runs'!$A$5:$Z$58,MATCH($A22,'Points - Runs'!$A$5:$A$58,0),MATCH(J$7,'Points - Runs'!$A$5:$Z$5,0)))+((INDEX('Points - Runs 50s'!$A$5:$Z$58,MATCH($A22,'Points - Runs 50s'!$A$5:$A$58,0),MATCH(J$7,'Points - Runs 50s'!$A$5:$Z$5,0)))*25)+((INDEX('Points - Runs 100s'!$A$5:$Z$58,MATCH($A22,'Points - Runs 100s'!$A$5:$A$58,0),MATCH(J$7,'Points - Runs 100s'!$A$5:$Z$5,0)))*50)+((INDEX('Points - Wickets'!$A$5:$Z$58,MATCH($A22,'Points - Wickets'!$A$5:$A$58,0),MATCH(J$7,'Points - Wickets'!$A$5:$Z$5,0)))*10)+((INDEX('Points - 5 fers'!$A$5:$Z$58,MATCH($A22,'Points - 5 fers'!$A$5:$A$58,0),MATCH(J$7,'Points - 5 fers'!$A$5:$Z$5,0)))*50)+((INDEX('Points - Hattrick'!$A$5:$Z$58,MATCH($A22,'Points - Hattrick'!$A$5:$A$58,0),MATCH(J$7,'Points - Hattrick'!$A$5:$Z$5,0)))*100)+((INDEX('Points - Fielding'!$A$5:$Z$58,MATCH($A22,'Points - Fielding'!$A$5:$A$58,0),MATCH(J$7,'Points - Fielding'!$A$5:$Z$5,0)))*10)</f>
        <v>0</v>
      </c>
      <c r="K22" s="129">
        <f>(INDEX('Points - Runs'!$A$5:$Z$58,MATCH($A22,'Points - Runs'!$A$5:$A$58,0),MATCH(K$7,'Points - Runs'!$A$5:$Z$5,0)))+((INDEX('Points - Runs 50s'!$A$5:$Z$58,MATCH($A22,'Points - Runs 50s'!$A$5:$A$58,0),MATCH(K$7,'Points - Runs 50s'!$A$5:$Z$5,0)))*25)+((INDEX('Points - Runs 100s'!$A$5:$Z$58,MATCH($A22,'Points - Runs 100s'!$A$5:$A$58,0),MATCH(K$7,'Points - Runs 100s'!$A$5:$Z$5,0)))*50)+((INDEX('Points - Wickets'!$A$5:$Z$58,MATCH($A22,'Points - Wickets'!$A$5:$A$58,0),MATCH(K$7,'Points - Wickets'!$A$5:$Z$5,0)))*10)+((INDEX('Points - 5 fers'!$A$5:$Z$58,MATCH($A22,'Points - 5 fers'!$A$5:$A$58,0),MATCH(K$7,'Points - 5 fers'!$A$5:$Z$5,0)))*50)+((INDEX('Points - Hattrick'!$A$5:$Z$58,MATCH($A22,'Points - Hattrick'!$A$5:$A$58,0),MATCH(K$7,'Points - Hattrick'!$A$5:$Z$5,0)))*100)+((INDEX('Points - Fielding'!$A$5:$Z$58,MATCH($A22,'Points - Fielding'!$A$5:$A$58,0),MATCH(K$7,'Points - Fielding'!$A$5:$Z$5,0)))*10)</f>
        <v>0</v>
      </c>
      <c r="L22" s="130">
        <f>(INDEX('Points - Runs'!$A$5:$Z$58,MATCH($A22,'Points - Runs'!$A$5:$A$58,0),MATCH(L$7,'Points - Runs'!$A$5:$Z$5,0)))+((INDEX('Points - Runs 50s'!$A$5:$Z$58,MATCH($A22,'Points - Runs 50s'!$A$5:$A$58,0),MATCH(L$7,'Points - Runs 50s'!$A$5:$Z$5,0)))*25)+((INDEX('Points - Runs 100s'!$A$5:$Z$58,MATCH($A22,'Points - Runs 100s'!$A$5:$A$58,0),MATCH(L$7,'Points - Runs 100s'!$A$5:$Z$5,0)))*50)+((INDEX('Points - Wickets'!$A$5:$Z$58,MATCH($A22,'Points - Wickets'!$A$5:$A$58,0),MATCH(L$7,'Points - Wickets'!$A$5:$Z$5,0)))*10)+((INDEX('Points - 5 fers'!$A$5:$Z$58,MATCH($A22,'Points - 5 fers'!$A$5:$A$58,0),MATCH(L$7,'Points - 5 fers'!$A$5:$Z$5,0)))*50)+((INDEX('Points - Hattrick'!$A$5:$Z$58,MATCH($A22,'Points - Hattrick'!$A$5:$A$58,0),MATCH(L$7,'Points - Hattrick'!$A$5:$Z$5,0)))*100)+((INDEX('Points - Fielding'!$A$5:$Z$58,MATCH($A22,'Points - Fielding'!$A$5:$A$58,0),MATCH(L$7,'Points - Fielding'!$A$5:$Z$5,0)))*10)</f>
        <v>0</v>
      </c>
      <c r="M22" s="130">
        <f>(INDEX('Points - Runs'!$A$5:$Z$58,MATCH($A22,'Points - Runs'!$A$5:$A$58,0),MATCH(M$7,'Points - Runs'!$A$5:$Z$5,0)))+((INDEX('Points - Runs 50s'!$A$5:$Z$58,MATCH($A22,'Points - Runs 50s'!$A$5:$A$58,0),MATCH(M$7,'Points - Runs 50s'!$A$5:$Z$5,0)))*25)+((INDEX('Points - Runs 100s'!$A$5:$Z$58,MATCH($A22,'Points - Runs 100s'!$A$5:$A$58,0),MATCH(M$7,'Points - Runs 100s'!$A$5:$Z$5,0)))*50)+((INDEX('Points - Wickets'!$A$5:$Z$58,MATCH($A22,'Points - Wickets'!$A$5:$A$58,0),MATCH(M$7,'Points - Wickets'!$A$5:$Z$5,0)))*10)+((INDEX('Points - 5 fers'!$A$5:$Z$58,MATCH($A22,'Points - 5 fers'!$A$5:$A$58,0),MATCH(M$7,'Points - 5 fers'!$A$5:$Z$5,0)))*50)+((INDEX('Points - Hattrick'!$A$5:$Z$58,MATCH($A22,'Points - Hattrick'!$A$5:$A$58,0),MATCH(M$7,'Points - Hattrick'!$A$5:$Z$5,0)))*100)+((INDEX('Points - Fielding'!$A$5:$Z$58,MATCH($A22,'Points - Fielding'!$A$5:$A$58,0),MATCH(M$7,'Points - Fielding'!$A$5:$Z$5,0)))*10)</f>
        <v>0</v>
      </c>
      <c r="N22" s="130">
        <f>(INDEX('Points - Runs'!$A$5:$Z$58,MATCH($A22,'Points - Runs'!$A$5:$A$58,0),MATCH(N$7,'Points - Runs'!$A$5:$Z$5,0)))+((INDEX('Points - Runs 50s'!$A$5:$Z$58,MATCH($A22,'Points - Runs 50s'!$A$5:$A$58,0),MATCH(N$7,'Points - Runs 50s'!$A$5:$Z$5,0)))*25)+((INDEX('Points - Runs 100s'!$A$5:$Z$58,MATCH($A22,'Points - Runs 100s'!$A$5:$A$58,0),MATCH(N$7,'Points - Runs 100s'!$A$5:$Z$5,0)))*50)+((INDEX('Points - Wickets'!$A$5:$Z$58,MATCH($A22,'Points - Wickets'!$A$5:$A$58,0),MATCH(N$7,'Points - Wickets'!$A$5:$Z$5,0)))*10)+((INDEX('Points - 5 fers'!$A$5:$Z$58,MATCH($A22,'Points - 5 fers'!$A$5:$A$58,0),MATCH(N$7,'Points - 5 fers'!$A$5:$Z$5,0)))*50)+((INDEX('Points - Hattrick'!$A$5:$Z$58,MATCH($A22,'Points - Hattrick'!$A$5:$A$58,0),MATCH(N$7,'Points - Hattrick'!$A$5:$Z$5,0)))*100)+((INDEX('Points - Fielding'!$A$5:$Z$58,MATCH($A22,'Points - Fielding'!$A$5:$A$58,0),MATCH(N$7,'Points - Fielding'!$A$5:$Z$5,0)))*10)</f>
        <v>0</v>
      </c>
      <c r="O22" s="130">
        <f>(INDEX('Points - Runs'!$A$5:$Z$58,MATCH($A22,'Points - Runs'!$A$5:$A$58,0),MATCH(O$7,'Points - Runs'!$A$5:$Z$5,0)))+((INDEX('Points - Runs 50s'!$A$5:$Z$58,MATCH($A22,'Points - Runs 50s'!$A$5:$A$58,0),MATCH(O$7,'Points - Runs 50s'!$A$5:$Z$5,0)))*25)+((INDEX('Points - Runs 100s'!$A$5:$Z$58,MATCH($A22,'Points - Runs 100s'!$A$5:$A$58,0),MATCH(O$7,'Points - Runs 100s'!$A$5:$Z$5,0)))*50)+((INDEX('Points - Wickets'!$A$5:$Z$58,MATCH($A22,'Points - Wickets'!$A$5:$A$58,0),MATCH(O$7,'Points - Wickets'!$A$5:$Z$5,0)))*10)+((INDEX('Points - 5 fers'!$A$5:$Z$58,MATCH($A22,'Points - 5 fers'!$A$5:$A$58,0),MATCH(O$7,'Points - 5 fers'!$A$5:$Z$5,0)))*50)+((INDEX('Points - Hattrick'!$A$5:$Z$58,MATCH($A22,'Points - Hattrick'!$A$5:$A$58,0),MATCH(O$7,'Points - Hattrick'!$A$5:$Z$5,0)))*100)+((INDEX('Points - Fielding'!$A$5:$Z$58,MATCH($A22,'Points - Fielding'!$A$5:$A$58,0),MATCH(O$7,'Points - Fielding'!$A$5:$Z$5,0)))*10)</f>
        <v>0</v>
      </c>
      <c r="P22" s="131">
        <f>(INDEX('Points - Runs'!$A$5:$Z$58,MATCH($A22,'Points - Runs'!$A$5:$A$58,0),MATCH(P$7,'Points - Runs'!$A$5:$Z$5,0)))+((INDEX('Points - Runs 50s'!$A$5:$Z$58,MATCH($A22,'Points - Runs 50s'!$A$5:$A$58,0),MATCH(P$7,'Points - Runs 50s'!$A$5:$Z$5,0)))*25)+((INDEX('Points - Runs 100s'!$A$5:$Z$58,MATCH($A22,'Points - Runs 100s'!$A$5:$A$58,0),MATCH(P$7,'Points - Runs 100s'!$A$5:$Z$5,0)))*50)+((INDEX('Points - Wickets'!$A$5:$Z$58,MATCH($A22,'Points - Wickets'!$A$5:$A$58,0),MATCH(P$7,'Points - Wickets'!$A$5:$Z$5,0)))*10)+((INDEX('Points - 5 fers'!$A$5:$Z$58,MATCH($A22,'Points - 5 fers'!$A$5:$A$58,0),MATCH(P$7,'Points - 5 fers'!$A$5:$Z$5,0)))*50)+((INDEX('Points - Hattrick'!$A$5:$Z$58,MATCH($A22,'Points - Hattrick'!$A$5:$A$58,0),MATCH(P$7,'Points - Hattrick'!$A$5:$Z$5,0)))*100)+((INDEX('Points - Fielding'!$A$5:$Z$58,MATCH($A22,'Points - Fielding'!$A$5:$A$58,0),MATCH(P$7,'Points - Fielding'!$A$5:$Z$5,0)))*10)</f>
        <v>0</v>
      </c>
      <c r="Q22" s="128">
        <f>(INDEX('Points - Runs'!$A$5:$Z$58,MATCH($A22,'Points - Runs'!$A$5:$A$58,0),MATCH(Q$7,'Points - Runs'!$A$5:$Z$5,0)))+((INDEX('Points - Runs 50s'!$A$5:$Z$58,MATCH($A22,'Points - Runs 50s'!$A$5:$A$58,0),MATCH(Q$7,'Points - Runs 50s'!$A$5:$Z$5,0)))*25)+((INDEX('Points - Runs 100s'!$A$5:$Z$58,MATCH($A22,'Points - Runs 100s'!$A$5:$A$58,0),MATCH(Q$7,'Points - Runs 100s'!$A$5:$Z$5,0)))*50)+((INDEX('Points - Wickets'!$A$5:$Z$58,MATCH($A22,'Points - Wickets'!$A$5:$A$58,0),MATCH(Q$7,'Points - Wickets'!$A$5:$Z$5,0)))*10)+((INDEX('Points - 5 fers'!$A$5:$Z$58,MATCH($A22,'Points - 5 fers'!$A$5:$A$58,0),MATCH(Q$7,'Points - 5 fers'!$A$5:$Z$5,0)))*50)+((INDEX('Points - Hattrick'!$A$5:$Z$58,MATCH($A22,'Points - Hattrick'!$A$5:$A$58,0),MATCH(Q$7,'Points - Hattrick'!$A$5:$Z$5,0)))*100)+((INDEX('Points - Fielding'!$A$5:$Z$58,MATCH($A22,'Points - Fielding'!$A$5:$A$58,0),MATCH(Q$7,'Points - Fielding'!$A$5:$Z$5,0)))*10)</f>
        <v>0</v>
      </c>
      <c r="R22" s="128">
        <f>(INDEX('Points - Runs'!$A$5:$Z$58,MATCH($A22,'Points - Runs'!$A$5:$A$58,0),MATCH(R$7,'Points - Runs'!$A$5:$Z$5,0)))+((INDEX('Points - Runs 50s'!$A$5:$Z$58,MATCH($A22,'Points - Runs 50s'!$A$5:$A$58,0),MATCH(R$7,'Points - Runs 50s'!$A$5:$Z$5,0)))*25)+((INDEX('Points - Runs 100s'!$A$5:$Z$58,MATCH($A22,'Points - Runs 100s'!$A$5:$A$58,0),MATCH(R$7,'Points - Runs 100s'!$A$5:$Z$5,0)))*50)+((INDEX('Points - Wickets'!$A$5:$Z$58,MATCH($A22,'Points - Wickets'!$A$5:$A$58,0),MATCH(R$7,'Points - Wickets'!$A$5:$Z$5,0)))*10)+((INDEX('Points - 5 fers'!$A$5:$Z$58,MATCH($A22,'Points - 5 fers'!$A$5:$A$58,0),MATCH(R$7,'Points - 5 fers'!$A$5:$Z$5,0)))*50)+((INDEX('Points - Hattrick'!$A$5:$Z$58,MATCH($A22,'Points - Hattrick'!$A$5:$A$58,0),MATCH(R$7,'Points - Hattrick'!$A$5:$Z$5,0)))*100)+((INDEX('Points - Fielding'!$A$5:$Z$58,MATCH($A22,'Points - Fielding'!$A$5:$A$58,0),MATCH(R$7,'Points - Fielding'!$A$5:$Z$5,0)))*10)</f>
        <v>0</v>
      </c>
      <c r="S22" s="128">
        <f>(INDEX('Points - Runs'!$A$5:$Z$58,MATCH($A22,'Points - Runs'!$A$5:$A$58,0),MATCH(S$7,'Points - Runs'!$A$5:$Z$5,0)))+((INDEX('Points - Runs 50s'!$A$5:$Z$58,MATCH($A22,'Points - Runs 50s'!$A$5:$A$58,0),MATCH(S$7,'Points - Runs 50s'!$A$5:$Z$5,0)))*25)+((INDEX('Points - Runs 100s'!$A$5:$Z$58,MATCH($A22,'Points - Runs 100s'!$A$5:$A$58,0),MATCH(S$7,'Points - Runs 100s'!$A$5:$Z$5,0)))*50)+((INDEX('Points - Wickets'!$A$5:$Z$58,MATCH($A22,'Points - Wickets'!$A$5:$A$58,0),MATCH(S$7,'Points - Wickets'!$A$5:$Z$5,0)))*10)+((INDEX('Points - 5 fers'!$A$5:$Z$58,MATCH($A22,'Points - 5 fers'!$A$5:$A$58,0),MATCH(S$7,'Points - 5 fers'!$A$5:$Z$5,0)))*50)+((INDEX('Points - Hattrick'!$A$5:$Z$58,MATCH($A22,'Points - Hattrick'!$A$5:$A$58,0),MATCH(S$7,'Points - Hattrick'!$A$5:$Z$5,0)))*100)+((INDEX('Points - Fielding'!$A$5:$Z$58,MATCH($A22,'Points - Fielding'!$A$5:$A$58,0),MATCH(S$7,'Points - Fielding'!$A$5:$Z$5,0)))*10)</f>
        <v>0</v>
      </c>
      <c r="T22" s="128">
        <f>(INDEX('Points - Runs'!$A$5:$Z$58,MATCH($A22,'Points - Runs'!$A$5:$A$58,0),MATCH(T$7,'Points - Runs'!$A$5:$Z$5,0)))+((INDEX('Points - Runs 50s'!$A$5:$Z$58,MATCH($A22,'Points - Runs 50s'!$A$5:$A$58,0),MATCH(T$7,'Points - Runs 50s'!$A$5:$Z$5,0)))*25)+((INDEX('Points - Runs 100s'!$A$5:$Z$58,MATCH($A22,'Points - Runs 100s'!$A$5:$A$58,0),MATCH(T$7,'Points - Runs 100s'!$A$5:$Z$5,0)))*50)+((INDEX('Points - Wickets'!$A$5:$Z$58,MATCH($A22,'Points - Wickets'!$A$5:$A$58,0),MATCH(T$7,'Points - Wickets'!$A$5:$Z$5,0)))*10)+((INDEX('Points - 5 fers'!$A$5:$Z$58,MATCH($A22,'Points - 5 fers'!$A$5:$A$58,0),MATCH(T$7,'Points - 5 fers'!$A$5:$Z$5,0)))*50)+((INDEX('Points - Hattrick'!$A$5:$Z$58,MATCH($A22,'Points - Hattrick'!$A$5:$A$58,0),MATCH(T$7,'Points - Hattrick'!$A$5:$Z$5,0)))*100)+((INDEX('Points - Fielding'!$A$5:$Z$58,MATCH($A22,'Points - Fielding'!$A$5:$A$58,0),MATCH(T$7,'Points - Fielding'!$A$5:$Z$5,0)))*10)</f>
        <v>0</v>
      </c>
      <c r="U22" s="128">
        <f>(INDEX('Points - Runs'!$A$5:$Z$58,MATCH($A22,'Points - Runs'!$A$5:$A$58,0),MATCH(U$7,'Points - Runs'!$A$5:$Z$5,0)))+((INDEX('Points - Runs 50s'!$A$5:$Z$58,MATCH($A22,'Points - Runs 50s'!$A$5:$A$58,0),MATCH(U$7,'Points - Runs 50s'!$A$5:$Z$5,0)))*25)+((INDEX('Points - Runs 100s'!$A$5:$Z$58,MATCH($A22,'Points - Runs 100s'!$A$5:$A$58,0),MATCH(U$7,'Points - Runs 100s'!$A$5:$Z$5,0)))*50)+((INDEX('Points - Wickets'!$A$5:$Z$58,MATCH($A22,'Points - Wickets'!$A$5:$A$58,0),MATCH(U$7,'Points - Wickets'!$A$5:$Z$5,0)))*10)+((INDEX('Points - 5 fers'!$A$5:$Z$58,MATCH($A22,'Points - 5 fers'!$A$5:$A$58,0),MATCH(U$7,'Points - 5 fers'!$A$5:$Z$5,0)))*50)+((INDEX('Points - Hattrick'!$A$5:$Z$58,MATCH($A22,'Points - Hattrick'!$A$5:$A$58,0),MATCH(U$7,'Points - Hattrick'!$A$5:$Z$5,0)))*100)+((INDEX('Points - Fielding'!$A$5:$Z$58,MATCH($A22,'Points - Fielding'!$A$5:$A$58,0),MATCH(U$7,'Points - Fielding'!$A$5:$Z$5,0)))*10)</f>
        <v>0</v>
      </c>
      <c r="V22" s="128">
        <f>(INDEX('Points - Runs'!$A$5:$Z$58,MATCH($A22,'Points - Runs'!$A$5:$A$58,0),MATCH(V$7,'Points - Runs'!$A$5:$Z$5,0)))+((INDEX('Points - Runs 50s'!$A$5:$Z$58,MATCH($A22,'Points - Runs 50s'!$A$5:$A$58,0),MATCH(V$7,'Points - Runs 50s'!$A$5:$Z$5,0)))*25)+((INDEX('Points - Runs 100s'!$A$5:$Z$58,MATCH($A22,'Points - Runs 100s'!$A$5:$A$58,0),MATCH(V$7,'Points - Runs 100s'!$A$5:$Z$5,0)))*50)+((INDEX('Points - Wickets'!$A$5:$Z$58,MATCH($A22,'Points - Wickets'!$A$5:$A$58,0),MATCH(V$7,'Points - Wickets'!$A$5:$Z$5,0)))*10)+((INDEX('Points - 5 fers'!$A$5:$Z$58,MATCH($A22,'Points - 5 fers'!$A$5:$A$58,0),MATCH(V$7,'Points - 5 fers'!$A$5:$Z$5,0)))*50)+((INDEX('Points - Hattrick'!$A$5:$Z$58,MATCH($A22,'Points - Hattrick'!$A$5:$A$58,0),MATCH(V$7,'Points - Hattrick'!$A$5:$Z$5,0)))*100)+((INDEX('Points - Fielding'!$A$5:$Z$58,MATCH($A22,'Points - Fielding'!$A$5:$A$58,0),MATCH(V$7,'Points - Fielding'!$A$5:$Z$5,0)))*10)</f>
        <v>0</v>
      </c>
      <c r="W22" s="129">
        <f>(INDEX('Points - Runs'!$A$5:$Z$58,MATCH($A22,'Points - Runs'!$A$5:$A$58,0),MATCH(W$7,'Points - Runs'!$A$5:$Z$5,0)))+((INDEX('Points - Runs 50s'!$A$5:$Z$58,MATCH($A22,'Points - Runs 50s'!$A$5:$A$58,0),MATCH(W$7,'Points - Runs 50s'!$A$5:$Z$5,0)))*25)+((INDEX('Points - Runs 100s'!$A$5:$Z$58,MATCH($A22,'Points - Runs 100s'!$A$5:$A$58,0),MATCH(W$7,'Points - Runs 100s'!$A$5:$Z$5,0)))*50)+((INDEX('Points - Wickets'!$A$5:$Z$58,MATCH($A22,'Points - Wickets'!$A$5:$A$58,0),MATCH(W$7,'Points - Wickets'!$A$5:$Z$5,0)))*10)+((INDEX('Points - 5 fers'!$A$5:$Z$58,MATCH($A22,'Points - 5 fers'!$A$5:$A$58,0),MATCH(W$7,'Points - 5 fers'!$A$5:$Z$5,0)))*50)+((INDEX('Points - Hattrick'!$A$5:$Z$58,MATCH($A22,'Points - Hattrick'!$A$5:$A$58,0),MATCH(W$7,'Points - Hattrick'!$A$5:$Z$5,0)))*100)+((INDEX('Points - Fielding'!$A$5:$Z$58,MATCH($A22,'Points - Fielding'!$A$5:$A$58,0),MATCH(W$7,'Points - Fielding'!$A$5:$Z$5,0)))*10)</f>
        <v>0</v>
      </c>
      <c r="X22" s="130">
        <f>(INDEX('Points - Runs'!$A$5:$Z$58,MATCH($A22,'Points - Runs'!$A$5:$A$58,0),MATCH(X$7,'Points - Runs'!$A$5:$Z$5,0)))+((INDEX('Points - Runs 50s'!$A$5:$Z$58,MATCH($A22,'Points - Runs 50s'!$A$5:$A$58,0),MATCH(X$7,'Points - Runs 50s'!$A$5:$Z$5,0)))*25)+((INDEX('Points - Runs 100s'!$A$5:$Z$58,MATCH($A22,'Points - Runs 100s'!$A$5:$A$58,0),MATCH(X$7,'Points - Runs 100s'!$A$5:$Z$5,0)))*50)+((INDEX('Points - Wickets'!$A$5:$Z$58,MATCH($A22,'Points - Wickets'!$A$5:$A$58,0),MATCH(X$7,'Points - Wickets'!$A$5:$Z$5,0)))*10)+((INDEX('Points - 5 fers'!$A$5:$Z$58,MATCH($A22,'Points - 5 fers'!$A$5:$A$58,0),MATCH(X$7,'Points - 5 fers'!$A$5:$Z$5,0)))*50)+((INDEX('Points - Hattrick'!$A$5:$Z$58,MATCH($A22,'Points - Hattrick'!$A$5:$A$58,0),MATCH(X$7,'Points - Hattrick'!$A$5:$Z$5,0)))*100)+((INDEX('Points - Fielding'!$A$5:$Z$58,MATCH($A22,'Points - Fielding'!$A$5:$A$58,0),MATCH(X$7,'Points - Fielding'!$A$5:$Z$5,0)))*10)</f>
        <v>0</v>
      </c>
      <c r="Y22" s="130">
        <f>(INDEX('Points - Runs'!$A$5:$Z$58,MATCH($A22,'Points - Runs'!$A$5:$A$58,0),MATCH(Y$7,'Points - Runs'!$A$5:$Z$5,0)))+((INDEX('Points - Runs 50s'!$A$5:$Z$58,MATCH($A22,'Points - Runs 50s'!$A$5:$A$58,0),MATCH(Y$7,'Points - Runs 50s'!$A$5:$Z$5,0)))*25)+((INDEX('Points - Runs 100s'!$A$5:$Z$58,MATCH($A22,'Points - Runs 100s'!$A$5:$A$58,0),MATCH(Y$7,'Points - Runs 100s'!$A$5:$Z$5,0)))*50)+((INDEX('Points - Wickets'!$A$5:$Z$58,MATCH($A22,'Points - Wickets'!$A$5:$A$58,0),MATCH(Y$7,'Points - Wickets'!$A$5:$Z$5,0)))*10)+((INDEX('Points - 5 fers'!$A$5:$Z$58,MATCH($A22,'Points - 5 fers'!$A$5:$A$58,0),MATCH(Y$7,'Points - 5 fers'!$A$5:$Z$5,0)))*50)+((INDEX('Points - Hattrick'!$A$5:$Z$58,MATCH($A22,'Points - Hattrick'!$A$5:$A$58,0),MATCH(Y$7,'Points - Hattrick'!$A$5:$Z$5,0)))*100)+((INDEX('Points - Fielding'!$A$5:$Z$58,MATCH($A22,'Points - Fielding'!$A$5:$A$58,0),MATCH(Y$7,'Points - Fielding'!$A$5:$Z$5,0)))*10)</f>
        <v>0</v>
      </c>
      <c r="Z22" s="130">
        <f>(INDEX('Points - Runs'!$A$5:$Z$58,MATCH($A22,'Points - Runs'!$A$5:$A$58,0),MATCH(Z$7,'Points - Runs'!$A$5:$Z$5,0)))+((INDEX('Points - Runs 50s'!$A$5:$Z$58,MATCH($A22,'Points - Runs 50s'!$A$5:$A$58,0),MATCH(Z$7,'Points - Runs 50s'!$A$5:$Z$5,0)))*25)+((INDEX('Points - Runs 100s'!$A$5:$Z$58,MATCH($A22,'Points - Runs 100s'!$A$5:$A$58,0),MATCH(Z$7,'Points - Runs 100s'!$A$5:$Z$5,0)))*50)+((INDEX('Points - Wickets'!$A$5:$Z$58,MATCH($A22,'Points - Wickets'!$A$5:$A$58,0),MATCH(Z$7,'Points - Wickets'!$A$5:$Z$5,0)))*10)+((INDEX('Points - 5 fers'!$A$5:$Z$58,MATCH($A22,'Points - 5 fers'!$A$5:$A$58,0),MATCH(Z$7,'Points - 5 fers'!$A$5:$Z$5,0)))*50)+((INDEX('Points - Hattrick'!$A$5:$Z$58,MATCH($A22,'Points - Hattrick'!$A$5:$A$58,0),MATCH(Z$7,'Points - Hattrick'!$A$5:$Z$5,0)))*100)+((INDEX('Points - Fielding'!$A$5:$Z$58,MATCH($A22,'Points - Fielding'!$A$5:$A$58,0),MATCH(Z$7,'Points - Fielding'!$A$5:$Z$5,0)))*10)</f>
        <v>0</v>
      </c>
      <c r="AA22" s="233">
        <f t="shared" si="7"/>
        <v>0</v>
      </c>
      <c r="AB22" s="231">
        <f t="shared" si="8"/>
        <v>0</v>
      </c>
      <c r="AC22" s="231">
        <f t="shared" si="9"/>
        <v>0</v>
      </c>
      <c r="AD22" s="231">
        <f t="shared" si="10"/>
        <v>0</v>
      </c>
      <c r="AE22" s="173">
        <f t="shared" ref="AE22:AE24" si="11">SUM(E22:Z22)</f>
        <v>0</v>
      </c>
      <c r="AF22" s="187">
        <f t="shared" ref="AF22:AF24" si="12">AE22/D22</f>
        <v>0</v>
      </c>
      <c r="AH22" s="125">
        <f t="shared" si="6"/>
        <v>47</v>
      </c>
    </row>
    <row r="23" spans="1:34" s="125" customFormat="1" ht="18.75" customHeight="1" x14ac:dyDescent="0.25">
      <c r="A23" s="125" t="s">
        <v>37</v>
      </c>
      <c r="B23" s="126" t="s">
        <v>80</v>
      </c>
      <c r="C23" s="125" t="s">
        <v>104</v>
      </c>
      <c r="D23" s="127">
        <v>4.5</v>
      </c>
      <c r="E23" s="139">
        <f>(INDEX('Points - Runs'!$A$5:$Z$58,MATCH($A23,'Points - Runs'!$A$5:$A$58,0),MATCH(E$7,'Points - Runs'!$A$5:$Z$5,0)))+((INDEX('Points - Runs 50s'!$A$5:$Z$58,MATCH($A23,'Points - Runs 50s'!$A$5:$A$58,0),MATCH(E$7,'Points - Runs 50s'!$A$5:$Z$5,0)))*25)+((INDEX('Points - Runs 100s'!$A$5:$Z$58,MATCH($A23,'Points - Runs 100s'!$A$5:$A$58,0),MATCH(E$7,'Points - Runs 100s'!$A$5:$Z$5,0)))*50)+((INDEX('Points - Wickets'!$A$5:$Z$58,MATCH($A23,'Points - Wickets'!$A$5:$A$58,0),MATCH(E$7,'Points - Wickets'!$A$5:$Z$5,0)))*10)+((INDEX('Points - 5 fers'!$A$5:$Z$58,MATCH($A23,'Points - 5 fers'!$A$5:$A$58,0),MATCH(E$7,'Points - 5 fers'!$A$5:$Z$5,0)))*50)+((INDEX('Points - Hattrick'!$A$5:$Z$58,MATCH($A23,'Points - Hattrick'!$A$5:$A$58,0),MATCH(E$7,'Points - Hattrick'!$A$5:$Z$5,0)))*100)+((INDEX('Points - Fielding'!$A$5:$Z$58,MATCH($A23,'Points - Fielding'!$A$5:$A$58,0),MATCH(E$7,'Points - Fielding'!$A$5:$Z$5,0)))*10)</f>
        <v>0</v>
      </c>
      <c r="F23" s="139">
        <f>(INDEX('Points - Runs'!$A$5:$Z$58,MATCH($A23,'Points - Runs'!$A$5:$A$58,0),MATCH(F$7,'Points - Runs'!$A$5:$Z$5,0)))+((INDEX('Points - Runs 50s'!$A$5:$Z$58,MATCH($A23,'Points - Runs 50s'!$A$5:$A$58,0),MATCH(F$7,'Points - Runs 50s'!$A$5:$Z$5,0)))*25)+((INDEX('Points - Runs 100s'!$A$5:$Z$58,MATCH($A23,'Points - Runs 100s'!$A$5:$A$58,0),MATCH(F$7,'Points - Runs 100s'!$A$5:$Z$5,0)))*50)+((INDEX('Points - Wickets'!$A$5:$Z$58,MATCH($A23,'Points - Wickets'!$A$5:$A$58,0),MATCH(F$7,'Points - Wickets'!$A$5:$Z$5,0)))*10)+((INDEX('Points - 5 fers'!$A$5:$Z$58,MATCH($A23,'Points - 5 fers'!$A$5:$A$58,0),MATCH(F$7,'Points - 5 fers'!$A$5:$Z$5,0)))*50)+((INDEX('Points - Hattrick'!$A$5:$Z$58,MATCH($A23,'Points - Hattrick'!$A$5:$A$58,0),MATCH(F$7,'Points - Hattrick'!$A$5:$Z$5,0)))*100)+((INDEX('Points - Fielding'!$A$5:$Z$58,MATCH($A23,'Points - Fielding'!$A$5:$A$58,0),MATCH(F$7,'Points - Fielding'!$A$5:$Z$5,0)))*10)</f>
        <v>0</v>
      </c>
      <c r="G23" s="139">
        <f>(INDEX('Points - Runs'!$A$5:$Z$58,MATCH($A23,'Points - Runs'!$A$5:$A$58,0),MATCH(G$7,'Points - Runs'!$A$5:$Z$5,0)))+((INDEX('Points - Runs 50s'!$A$5:$Z$58,MATCH($A23,'Points - Runs 50s'!$A$5:$A$58,0),MATCH(G$7,'Points - Runs 50s'!$A$5:$Z$5,0)))*25)+((INDEX('Points - Runs 100s'!$A$5:$Z$58,MATCH($A23,'Points - Runs 100s'!$A$5:$A$58,0),MATCH(G$7,'Points - Runs 100s'!$A$5:$Z$5,0)))*50)+((INDEX('Points - Wickets'!$A$5:$Z$58,MATCH($A23,'Points - Wickets'!$A$5:$A$58,0),MATCH(G$7,'Points - Wickets'!$A$5:$Z$5,0)))*10)+((INDEX('Points - 5 fers'!$A$5:$Z$58,MATCH($A23,'Points - 5 fers'!$A$5:$A$58,0),MATCH(G$7,'Points - 5 fers'!$A$5:$Z$5,0)))*50)+((INDEX('Points - Hattrick'!$A$5:$Z$58,MATCH($A23,'Points - Hattrick'!$A$5:$A$58,0),MATCH(G$7,'Points - Hattrick'!$A$5:$Z$5,0)))*100)+((INDEX('Points - Fielding'!$A$5:$Z$58,MATCH($A23,'Points - Fielding'!$A$5:$A$58,0),MATCH(G$7,'Points - Fielding'!$A$5:$Z$5,0)))*10)</f>
        <v>0</v>
      </c>
      <c r="H23" s="128">
        <f>(INDEX('Points - Runs'!$A$5:$Z$58,MATCH($A23,'Points - Runs'!$A$5:$A$58,0),MATCH(H$7,'Points - Runs'!$A$5:$Z$5,0)))+((INDEX('Points - Runs 50s'!$A$5:$Z$58,MATCH($A23,'Points - Runs 50s'!$A$5:$A$58,0),MATCH(H$7,'Points - Runs 50s'!$A$5:$Z$5,0)))*25)+((INDEX('Points - Runs 100s'!$A$5:$Z$58,MATCH($A23,'Points - Runs 100s'!$A$5:$A$58,0),MATCH(H$7,'Points - Runs 100s'!$A$5:$Z$5,0)))*50)+((INDEX('Points - Wickets'!$A$5:$Z$58,MATCH($A23,'Points - Wickets'!$A$5:$A$58,0),MATCH(H$7,'Points - Wickets'!$A$5:$Z$5,0)))*10)+((INDEX('Points - 5 fers'!$A$5:$Z$58,MATCH($A23,'Points - 5 fers'!$A$5:$A$58,0),MATCH(H$7,'Points - 5 fers'!$A$5:$Z$5,0)))*50)+((INDEX('Points - Hattrick'!$A$5:$Z$58,MATCH($A23,'Points - Hattrick'!$A$5:$A$58,0),MATCH(H$7,'Points - Hattrick'!$A$5:$Z$5,0)))*100)+((INDEX('Points - Fielding'!$A$5:$Z$58,MATCH($A23,'Points - Fielding'!$A$5:$A$58,0),MATCH(H$7,'Points - Fielding'!$A$5:$Z$5,0)))*10)</f>
        <v>0</v>
      </c>
      <c r="I23" s="128">
        <f>(INDEX('Points - Runs'!$A$5:$Z$58,MATCH($A23,'Points - Runs'!$A$5:$A$58,0),MATCH(I$7,'Points - Runs'!$A$5:$Z$5,0)))+((INDEX('Points - Runs 50s'!$A$5:$Z$58,MATCH($A23,'Points - Runs 50s'!$A$5:$A$58,0),MATCH(I$7,'Points - Runs 50s'!$A$5:$Z$5,0)))*25)+((INDEX('Points - Runs 100s'!$A$5:$Z$58,MATCH($A23,'Points - Runs 100s'!$A$5:$A$58,0),MATCH(I$7,'Points - Runs 100s'!$A$5:$Z$5,0)))*50)+((INDEX('Points - Wickets'!$A$5:$Z$58,MATCH($A23,'Points - Wickets'!$A$5:$A$58,0),MATCH(I$7,'Points - Wickets'!$A$5:$Z$5,0)))*10)+((INDEX('Points - 5 fers'!$A$5:$Z$58,MATCH($A23,'Points - 5 fers'!$A$5:$A$58,0),MATCH(I$7,'Points - 5 fers'!$A$5:$Z$5,0)))*50)+((INDEX('Points - Hattrick'!$A$5:$Z$58,MATCH($A23,'Points - Hattrick'!$A$5:$A$58,0),MATCH(I$7,'Points - Hattrick'!$A$5:$Z$5,0)))*100)+((INDEX('Points - Fielding'!$A$5:$Z$58,MATCH($A23,'Points - Fielding'!$A$5:$A$58,0),MATCH(I$7,'Points - Fielding'!$A$5:$Z$5,0)))*10)</f>
        <v>0</v>
      </c>
      <c r="J23" s="130">
        <f>(INDEX('Points - Runs'!$A$5:$Z$58,MATCH($A23,'Points - Runs'!$A$5:$A$58,0),MATCH(J$7,'Points - Runs'!$A$5:$Z$5,0)))+((INDEX('Points - Runs 50s'!$A$5:$Z$58,MATCH($A23,'Points - Runs 50s'!$A$5:$A$58,0),MATCH(J$7,'Points - Runs 50s'!$A$5:$Z$5,0)))*25)+((INDEX('Points - Runs 100s'!$A$5:$Z$58,MATCH($A23,'Points - Runs 100s'!$A$5:$A$58,0),MATCH(J$7,'Points - Runs 100s'!$A$5:$Z$5,0)))*50)+((INDEX('Points - Wickets'!$A$5:$Z$58,MATCH($A23,'Points - Wickets'!$A$5:$A$58,0),MATCH(J$7,'Points - Wickets'!$A$5:$Z$5,0)))*10)+((INDEX('Points - 5 fers'!$A$5:$Z$58,MATCH($A23,'Points - 5 fers'!$A$5:$A$58,0),MATCH(J$7,'Points - 5 fers'!$A$5:$Z$5,0)))*50)+((INDEX('Points - Hattrick'!$A$5:$Z$58,MATCH($A23,'Points - Hattrick'!$A$5:$A$58,0),MATCH(J$7,'Points - Hattrick'!$A$5:$Z$5,0)))*100)+((INDEX('Points - Fielding'!$A$5:$Z$58,MATCH($A23,'Points - Fielding'!$A$5:$A$58,0),MATCH(J$7,'Points - Fielding'!$A$5:$Z$5,0)))*10)</f>
        <v>0</v>
      </c>
      <c r="K23" s="129">
        <f>(INDEX('Points - Runs'!$A$5:$Z$58,MATCH($A23,'Points - Runs'!$A$5:$A$58,0),MATCH(K$7,'Points - Runs'!$A$5:$Z$5,0)))+((INDEX('Points - Runs 50s'!$A$5:$Z$58,MATCH($A23,'Points - Runs 50s'!$A$5:$A$58,0),MATCH(K$7,'Points - Runs 50s'!$A$5:$Z$5,0)))*25)+((INDEX('Points - Runs 100s'!$A$5:$Z$58,MATCH($A23,'Points - Runs 100s'!$A$5:$A$58,0),MATCH(K$7,'Points - Runs 100s'!$A$5:$Z$5,0)))*50)+((INDEX('Points - Wickets'!$A$5:$Z$58,MATCH($A23,'Points - Wickets'!$A$5:$A$58,0),MATCH(K$7,'Points - Wickets'!$A$5:$Z$5,0)))*10)+((INDEX('Points - 5 fers'!$A$5:$Z$58,MATCH($A23,'Points - 5 fers'!$A$5:$A$58,0),MATCH(K$7,'Points - 5 fers'!$A$5:$Z$5,0)))*50)+((INDEX('Points - Hattrick'!$A$5:$Z$58,MATCH($A23,'Points - Hattrick'!$A$5:$A$58,0),MATCH(K$7,'Points - Hattrick'!$A$5:$Z$5,0)))*100)+((INDEX('Points - Fielding'!$A$5:$Z$58,MATCH($A23,'Points - Fielding'!$A$5:$A$58,0),MATCH(K$7,'Points - Fielding'!$A$5:$Z$5,0)))*10)</f>
        <v>0</v>
      </c>
      <c r="L23" s="130">
        <f>(INDEX('Points - Runs'!$A$5:$Z$58,MATCH($A23,'Points - Runs'!$A$5:$A$58,0),MATCH(L$7,'Points - Runs'!$A$5:$Z$5,0)))+((INDEX('Points - Runs 50s'!$A$5:$Z$58,MATCH($A23,'Points - Runs 50s'!$A$5:$A$58,0),MATCH(L$7,'Points - Runs 50s'!$A$5:$Z$5,0)))*25)+((INDEX('Points - Runs 100s'!$A$5:$Z$58,MATCH($A23,'Points - Runs 100s'!$A$5:$A$58,0),MATCH(L$7,'Points - Runs 100s'!$A$5:$Z$5,0)))*50)+((INDEX('Points - Wickets'!$A$5:$Z$58,MATCH($A23,'Points - Wickets'!$A$5:$A$58,0),MATCH(L$7,'Points - Wickets'!$A$5:$Z$5,0)))*10)+((INDEX('Points - 5 fers'!$A$5:$Z$58,MATCH($A23,'Points - 5 fers'!$A$5:$A$58,0),MATCH(L$7,'Points - 5 fers'!$A$5:$Z$5,0)))*50)+((INDEX('Points - Hattrick'!$A$5:$Z$58,MATCH($A23,'Points - Hattrick'!$A$5:$A$58,0),MATCH(L$7,'Points - Hattrick'!$A$5:$Z$5,0)))*100)+((INDEX('Points - Fielding'!$A$5:$Z$58,MATCH($A23,'Points - Fielding'!$A$5:$A$58,0),MATCH(L$7,'Points - Fielding'!$A$5:$Z$5,0)))*10)</f>
        <v>0</v>
      </c>
      <c r="M23" s="130">
        <f>(INDEX('Points - Runs'!$A$5:$Z$58,MATCH($A23,'Points - Runs'!$A$5:$A$58,0),MATCH(M$7,'Points - Runs'!$A$5:$Z$5,0)))+((INDEX('Points - Runs 50s'!$A$5:$Z$58,MATCH($A23,'Points - Runs 50s'!$A$5:$A$58,0),MATCH(M$7,'Points - Runs 50s'!$A$5:$Z$5,0)))*25)+((INDEX('Points - Runs 100s'!$A$5:$Z$58,MATCH($A23,'Points - Runs 100s'!$A$5:$A$58,0),MATCH(M$7,'Points - Runs 100s'!$A$5:$Z$5,0)))*50)+((INDEX('Points - Wickets'!$A$5:$Z$58,MATCH($A23,'Points - Wickets'!$A$5:$A$58,0),MATCH(M$7,'Points - Wickets'!$A$5:$Z$5,0)))*10)+((INDEX('Points - 5 fers'!$A$5:$Z$58,MATCH($A23,'Points - 5 fers'!$A$5:$A$58,0),MATCH(M$7,'Points - 5 fers'!$A$5:$Z$5,0)))*50)+((INDEX('Points - Hattrick'!$A$5:$Z$58,MATCH($A23,'Points - Hattrick'!$A$5:$A$58,0),MATCH(M$7,'Points - Hattrick'!$A$5:$Z$5,0)))*100)+((INDEX('Points - Fielding'!$A$5:$Z$58,MATCH($A23,'Points - Fielding'!$A$5:$A$58,0),MATCH(M$7,'Points - Fielding'!$A$5:$Z$5,0)))*10)</f>
        <v>0</v>
      </c>
      <c r="N23" s="130">
        <f>(INDEX('Points - Runs'!$A$5:$Z$58,MATCH($A23,'Points - Runs'!$A$5:$A$58,0),MATCH(N$7,'Points - Runs'!$A$5:$Z$5,0)))+((INDEX('Points - Runs 50s'!$A$5:$Z$58,MATCH($A23,'Points - Runs 50s'!$A$5:$A$58,0),MATCH(N$7,'Points - Runs 50s'!$A$5:$Z$5,0)))*25)+((INDEX('Points - Runs 100s'!$A$5:$Z$58,MATCH($A23,'Points - Runs 100s'!$A$5:$A$58,0),MATCH(N$7,'Points - Runs 100s'!$A$5:$Z$5,0)))*50)+((INDEX('Points - Wickets'!$A$5:$Z$58,MATCH($A23,'Points - Wickets'!$A$5:$A$58,0),MATCH(N$7,'Points - Wickets'!$A$5:$Z$5,0)))*10)+((INDEX('Points - 5 fers'!$A$5:$Z$58,MATCH($A23,'Points - 5 fers'!$A$5:$A$58,0),MATCH(N$7,'Points - 5 fers'!$A$5:$Z$5,0)))*50)+((INDEX('Points - Hattrick'!$A$5:$Z$58,MATCH($A23,'Points - Hattrick'!$A$5:$A$58,0),MATCH(N$7,'Points - Hattrick'!$A$5:$Z$5,0)))*100)+((INDEX('Points - Fielding'!$A$5:$Z$58,MATCH($A23,'Points - Fielding'!$A$5:$A$58,0),MATCH(N$7,'Points - Fielding'!$A$5:$Z$5,0)))*10)</f>
        <v>0</v>
      </c>
      <c r="O23" s="130">
        <f>(INDEX('Points - Runs'!$A$5:$Z$58,MATCH($A23,'Points - Runs'!$A$5:$A$58,0),MATCH(O$7,'Points - Runs'!$A$5:$Z$5,0)))+((INDEX('Points - Runs 50s'!$A$5:$Z$58,MATCH($A23,'Points - Runs 50s'!$A$5:$A$58,0),MATCH(O$7,'Points - Runs 50s'!$A$5:$Z$5,0)))*25)+((INDEX('Points - Runs 100s'!$A$5:$Z$58,MATCH($A23,'Points - Runs 100s'!$A$5:$A$58,0),MATCH(O$7,'Points - Runs 100s'!$A$5:$Z$5,0)))*50)+((INDEX('Points - Wickets'!$A$5:$Z$58,MATCH($A23,'Points - Wickets'!$A$5:$A$58,0),MATCH(O$7,'Points - Wickets'!$A$5:$Z$5,0)))*10)+((INDEX('Points - 5 fers'!$A$5:$Z$58,MATCH($A23,'Points - 5 fers'!$A$5:$A$58,0),MATCH(O$7,'Points - 5 fers'!$A$5:$Z$5,0)))*50)+((INDEX('Points - Hattrick'!$A$5:$Z$58,MATCH($A23,'Points - Hattrick'!$A$5:$A$58,0),MATCH(O$7,'Points - Hattrick'!$A$5:$Z$5,0)))*100)+((INDEX('Points - Fielding'!$A$5:$Z$58,MATCH($A23,'Points - Fielding'!$A$5:$A$58,0),MATCH(O$7,'Points - Fielding'!$A$5:$Z$5,0)))*10)</f>
        <v>0</v>
      </c>
      <c r="P23" s="131">
        <f>(INDEX('Points - Runs'!$A$5:$Z$58,MATCH($A23,'Points - Runs'!$A$5:$A$58,0),MATCH(P$7,'Points - Runs'!$A$5:$Z$5,0)))+((INDEX('Points - Runs 50s'!$A$5:$Z$58,MATCH($A23,'Points - Runs 50s'!$A$5:$A$58,0),MATCH(P$7,'Points - Runs 50s'!$A$5:$Z$5,0)))*25)+((INDEX('Points - Runs 100s'!$A$5:$Z$58,MATCH($A23,'Points - Runs 100s'!$A$5:$A$58,0),MATCH(P$7,'Points - Runs 100s'!$A$5:$Z$5,0)))*50)+((INDEX('Points - Wickets'!$A$5:$Z$58,MATCH($A23,'Points - Wickets'!$A$5:$A$58,0),MATCH(P$7,'Points - Wickets'!$A$5:$Z$5,0)))*10)+((INDEX('Points - 5 fers'!$A$5:$Z$58,MATCH($A23,'Points - 5 fers'!$A$5:$A$58,0),MATCH(P$7,'Points - 5 fers'!$A$5:$Z$5,0)))*50)+((INDEX('Points - Hattrick'!$A$5:$Z$58,MATCH($A23,'Points - Hattrick'!$A$5:$A$58,0),MATCH(P$7,'Points - Hattrick'!$A$5:$Z$5,0)))*100)+((INDEX('Points - Fielding'!$A$5:$Z$58,MATCH($A23,'Points - Fielding'!$A$5:$A$58,0),MATCH(P$7,'Points - Fielding'!$A$5:$Z$5,0)))*10)</f>
        <v>0</v>
      </c>
      <c r="Q23" s="128">
        <f>(INDEX('Points - Runs'!$A$5:$Z$58,MATCH($A23,'Points - Runs'!$A$5:$A$58,0),MATCH(Q$7,'Points - Runs'!$A$5:$Z$5,0)))+((INDEX('Points - Runs 50s'!$A$5:$Z$58,MATCH($A23,'Points - Runs 50s'!$A$5:$A$58,0),MATCH(Q$7,'Points - Runs 50s'!$A$5:$Z$5,0)))*25)+((INDEX('Points - Runs 100s'!$A$5:$Z$58,MATCH($A23,'Points - Runs 100s'!$A$5:$A$58,0),MATCH(Q$7,'Points - Runs 100s'!$A$5:$Z$5,0)))*50)+((INDEX('Points - Wickets'!$A$5:$Z$58,MATCH($A23,'Points - Wickets'!$A$5:$A$58,0),MATCH(Q$7,'Points - Wickets'!$A$5:$Z$5,0)))*10)+((INDEX('Points - 5 fers'!$A$5:$Z$58,MATCH($A23,'Points - 5 fers'!$A$5:$A$58,0),MATCH(Q$7,'Points - 5 fers'!$A$5:$Z$5,0)))*50)+((INDEX('Points - Hattrick'!$A$5:$Z$58,MATCH($A23,'Points - Hattrick'!$A$5:$A$58,0),MATCH(Q$7,'Points - Hattrick'!$A$5:$Z$5,0)))*100)+((INDEX('Points - Fielding'!$A$5:$Z$58,MATCH($A23,'Points - Fielding'!$A$5:$A$58,0),MATCH(Q$7,'Points - Fielding'!$A$5:$Z$5,0)))*10)</f>
        <v>0</v>
      </c>
      <c r="R23" s="128">
        <f>(INDEX('Points - Runs'!$A$5:$Z$58,MATCH($A23,'Points - Runs'!$A$5:$A$58,0),MATCH(R$7,'Points - Runs'!$A$5:$Z$5,0)))+((INDEX('Points - Runs 50s'!$A$5:$Z$58,MATCH($A23,'Points - Runs 50s'!$A$5:$A$58,0),MATCH(R$7,'Points - Runs 50s'!$A$5:$Z$5,0)))*25)+((INDEX('Points - Runs 100s'!$A$5:$Z$58,MATCH($A23,'Points - Runs 100s'!$A$5:$A$58,0),MATCH(R$7,'Points - Runs 100s'!$A$5:$Z$5,0)))*50)+((INDEX('Points - Wickets'!$A$5:$Z$58,MATCH($A23,'Points - Wickets'!$A$5:$A$58,0),MATCH(R$7,'Points - Wickets'!$A$5:$Z$5,0)))*10)+((INDEX('Points - 5 fers'!$A$5:$Z$58,MATCH($A23,'Points - 5 fers'!$A$5:$A$58,0),MATCH(R$7,'Points - 5 fers'!$A$5:$Z$5,0)))*50)+((INDEX('Points - Hattrick'!$A$5:$Z$58,MATCH($A23,'Points - Hattrick'!$A$5:$A$58,0),MATCH(R$7,'Points - Hattrick'!$A$5:$Z$5,0)))*100)+((INDEX('Points - Fielding'!$A$5:$Z$58,MATCH($A23,'Points - Fielding'!$A$5:$A$58,0),MATCH(R$7,'Points - Fielding'!$A$5:$Z$5,0)))*10)</f>
        <v>0</v>
      </c>
      <c r="S23" s="128">
        <f>(INDEX('Points - Runs'!$A$5:$Z$58,MATCH($A23,'Points - Runs'!$A$5:$A$58,0),MATCH(S$7,'Points - Runs'!$A$5:$Z$5,0)))+((INDEX('Points - Runs 50s'!$A$5:$Z$58,MATCH($A23,'Points - Runs 50s'!$A$5:$A$58,0),MATCH(S$7,'Points - Runs 50s'!$A$5:$Z$5,0)))*25)+((INDEX('Points - Runs 100s'!$A$5:$Z$58,MATCH($A23,'Points - Runs 100s'!$A$5:$A$58,0),MATCH(S$7,'Points - Runs 100s'!$A$5:$Z$5,0)))*50)+((INDEX('Points - Wickets'!$A$5:$Z$58,MATCH($A23,'Points - Wickets'!$A$5:$A$58,0),MATCH(S$7,'Points - Wickets'!$A$5:$Z$5,0)))*10)+((INDEX('Points - 5 fers'!$A$5:$Z$58,MATCH($A23,'Points - 5 fers'!$A$5:$A$58,0),MATCH(S$7,'Points - 5 fers'!$A$5:$Z$5,0)))*50)+((INDEX('Points - Hattrick'!$A$5:$Z$58,MATCH($A23,'Points - Hattrick'!$A$5:$A$58,0),MATCH(S$7,'Points - Hattrick'!$A$5:$Z$5,0)))*100)+((INDEX('Points - Fielding'!$A$5:$Z$58,MATCH($A23,'Points - Fielding'!$A$5:$A$58,0),MATCH(S$7,'Points - Fielding'!$A$5:$Z$5,0)))*10)</f>
        <v>0</v>
      </c>
      <c r="T23" s="128">
        <f>(INDEX('Points - Runs'!$A$5:$Z$58,MATCH($A23,'Points - Runs'!$A$5:$A$58,0),MATCH(T$7,'Points - Runs'!$A$5:$Z$5,0)))+((INDEX('Points - Runs 50s'!$A$5:$Z$58,MATCH($A23,'Points - Runs 50s'!$A$5:$A$58,0),MATCH(T$7,'Points - Runs 50s'!$A$5:$Z$5,0)))*25)+((INDEX('Points - Runs 100s'!$A$5:$Z$58,MATCH($A23,'Points - Runs 100s'!$A$5:$A$58,0),MATCH(T$7,'Points - Runs 100s'!$A$5:$Z$5,0)))*50)+((INDEX('Points - Wickets'!$A$5:$Z$58,MATCH($A23,'Points - Wickets'!$A$5:$A$58,0),MATCH(T$7,'Points - Wickets'!$A$5:$Z$5,0)))*10)+((INDEX('Points - 5 fers'!$A$5:$Z$58,MATCH($A23,'Points - 5 fers'!$A$5:$A$58,0),MATCH(T$7,'Points - 5 fers'!$A$5:$Z$5,0)))*50)+((INDEX('Points - Hattrick'!$A$5:$Z$58,MATCH($A23,'Points - Hattrick'!$A$5:$A$58,0),MATCH(T$7,'Points - Hattrick'!$A$5:$Z$5,0)))*100)+((INDEX('Points - Fielding'!$A$5:$Z$58,MATCH($A23,'Points - Fielding'!$A$5:$A$58,0),MATCH(T$7,'Points - Fielding'!$A$5:$Z$5,0)))*10)</f>
        <v>0</v>
      </c>
      <c r="U23" s="128">
        <f>(INDEX('Points - Runs'!$A$5:$Z$58,MATCH($A23,'Points - Runs'!$A$5:$A$58,0),MATCH(U$7,'Points - Runs'!$A$5:$Z$5,0)))+((INDEX('Points - Runs 50s'!$A$5:$Z$58,MATCH($A23,'Points - Runs 50s'!$A$5:$A$58,0),MATCH(U$7,'Points - Runs 50s'!$A$5:$Z$5,0)))*25)+((INDEX('Points - Runs 100s'!$A$5:$Z$58,MATCH($A23,'Points - Runs 100s'!$A$5:$A$58,0),MATCH(U$7,'Points - Runs 100s'!$A$5:$Z$5,0)))*50)+((INDEX('Points - Wickets'!$A$5:$Z$58,MATCH($A23,'Points - Wickets'!$A$5:$A$58,0),MATCH(U$7,'Points - Wickets'!$A$5:$Z$5,0)))*10)+((INDEX('Points - 5 fers'!$A$5:$Z$58,MATCH($A23,'Points - 5 fers'!$A$5:$A$58,0),MATCH(U$7,'Points - 5 fers'!$A$5:$Z$5,0)))*50)+((INDEX('Points - Hattrick'!$A$5:$Z$58,MATCH($A23,'Points - Hattrick'!$A$5:$A$58,0),MATCH(U$7,'Points - Hattrick'!$A$5:$Z$5,0)))*100)+((INDEX('Points - Fielding'!$A$5:$Z$58,MATCH($A23,'Points - Fielding'!$A$5:$A$58,0),MATCH(U$7,'Points - Fielding'!$A$5:$Z$5,0)))*10)</f>
        <v>0</v>
      </c>
      <c r="V23" s="128">
        <f>(INDEX('Points - Runs'!$A$5:$Z$58,MATCH($A23,'Points - Runs'!$A$5:$A$58,0),MATCH(V$7,'Points - Runs'!$A$5:$Z$5,0)))+((INDEX('Points - Runs 50s'!$A$5:$Z$58,MATCH($A23,'Points - Runs 50s'!$A$5:$A$58,0),MATCH(V$7,'Points - Runs 50s'!$A$5:$Z$5,0)))*25)+((INDEX('Points - Runs 100s'!$A$5:$Z$58,MATCH($A23,'Points - Runs 100s'!$A$5:$A$58,0),MATCH(V$7,'Points - Runs 100s'!$A$5:$Z$5,0)))*50)+((INDEX('Points - Wickets'!$A$5:$Z$58,MATCH($A23,'Points - Wickets'!$A$5:$A$58,0),MATCH(V$7,'Points - Wickets'!$A$5:$Z$5,0)))*10)+((INDEX('Points - 5 fers'!$A$5:$Z$58,MATCH($A23,'Points - 5 fers'!$A$5:$A$58,0),MATCH(V$7,'Points - 5 fers'!$A$5:$Z$5,0)))*50)+((INDEX('Points - Hattrick'!$A$5:$Z$58,MATCH($A23,'Points - Hattrick'!$A$5:$A$58,0),MATCH(V$7,'Points - Hattrick'!$A$5:$Z$5,0)))*100)+((INDEX('Points - Fielding'!$A$5:$Z$58,MATCH($A23,'Points - Fielding'!$A$5:$A$58,0),MATCH(V$7,'Points - Fielding'!$A$5:$Z$5,0)))*10)</f>
        <v>0</v>
      </c>
      <c r="W23" s="129">
        <f>(INDEX('Points - Runs'!$A$5:$Z$58,MATCH($A23,'Points - Runs'!$A$5:$A$58,0),MATCH(W$7,'Points - Runs'!$A$5:$Z$5,0)))+((INDEX('Points - Runs 50s'!$A$5:$Z$58,MATCH($A23,'Points - Runs 50s'!$A$5:$A$58,0),MATCH(W$7,'Points - Runs 50s'!$A$5:$Z$5,0)))*25)+((INDEX('Points - Runs 100s'!$A$5:$Z$58,MATCH($A23,'Points - Runs 100s'!$A$5:$A$58,0),MATCH(W$7,'Points - Runs 100s'!$A$5:$Z$5,0)))*50)+((INDEX('Points - Wickets'!$A$5:$Z$58,MATCH($A23,'Points - Wickets'!$A$5:$A$58,0),MATCH(W$7,'Points - Wickets'!$A$5:$Z$5,0)))*10)+((INDEX('Points - 5 fers'!$A$5:$Z$58,MATCH($A23,'Points - 5 fers'!$A$5:$A$58,0),MATCH(W$7,'Points - 5 fers'!$A$5:$Z$5,0)))*50)+((INDEX('Points - Hattrick'!$A$5:$Z$58,MATCH($A23,'Points - Hattrick'!$A$5:$A$58,0),MATCH(W$7,'Points - Hattrick'!$A$5:$Z$5,0)))*100)+((INDEX('Points - Fielding'!$A$5:$Z$58,MATCH($A23,'Points - Fielding'!$A$5:$A$58,0),MATCH(W$7,'Points - Fielding'!$A$5:$Z$5,0)))*10)</f>
        <v>0</v>
      </c>
      <c r="X23" s="130">
        <f>(INDEX('Points - Runs'!$A$5:$Z$58,MATCH($A23,'Points - Runs'!$A$5:$A$58,0),MATCH(X$7,'Points - Runs'!$A$5:$Z$5,0)))+((INDEX('Points - Runs 50s'!$A$5:$Z$58,MATCH($A23,'Points - Runs 50s'!$A$5:$A$58,0),MATCH(X$7,'Points - Runs 50s'!$A$5:$Z$5,0)))*25)+((INDEX('Points - Runs 100s'!$A$5:$Z$58,MATCH($A23,'Points - Runs 100s'!$A$5:$A$58,0),MATCH(X$7,'Points - Runs 100s'!$A$5:$Z$5,0)))*50)+((INDEX('Points - Wickets'!$A$5:$Z$58,MATCH($A23,'Points - Wickets'!$A$5:$A$58,0),MATCH(X$7,'Points - Wickets'!$A$5:$Z$5,0)))*10)+((INDEX('Points - 5 fers'!$A$5:$Z$58,MATCH($A23,'Points - 5 fers'!$A$5:$A$58,0),MATCH(X$7,'Points - 5 fers'!$A$5:$Z$5,0)))*50)+((INDEX('Points - Hattrick'!$A$5:$Z$58,MATCH($A23,'Points - Hattrick'!$A$5:$A$58,0),MATCH(X$7,'Points - Hattrick'!$A$5:$Z$5,0)))*100)+((INDEX('Points - Fielding'!$A$5:$Z$58,MATCH($A23,'Points - Fielding'!$A$5:$A$58,0),MATCH(X$7,'Points - Fielding'!$A$5:$Z$5,0)))*10)</f>
        <v>0</v>
      </c>
      <c r="Y23" s="130">
        <f>(INDEX('Points - Runs'!$A$5:$Z$58,MATCH($A23,'Points - Runs'!$A$5:$A$58,0),MATCH(Y$7,'Points - Runs'!$A$5:$Z$5,0)))+((INDEX('Points - Runs 50s'!$A$5:$Z$58,MATCH($A23,'Points - Runs 50s'!$A$5:$A$58,0),MATCH(Y$7,'Points - Runs 50s'!$A$5:$Z$5,0)))*25)+((INDEX('Points - Runs 100s'!$A$5:$Z$58,MATCH($A23,'Points - Runs 100s'!$A$5:$A$58,0),MATCH(Y$7,'Points - Runs 100s'!$A$5:$Z$5,0)))*50)+((INDEX('Points - Wickets'!$A$5:$Z$58,MATCH($A23,'Points - Wickets'!$A$5:$A$58,0),MATCH(Y$7,'Points - Wickets'!$A$5:$Z$5,0)))*10)+((INDEX('Points - 5 fers'!$A$5:$Z$58,MATCH($A23,'Points - 5 fers'!$A$5:$A$58,0),MATCH(Y$7,'Points - 5 fers'!$A$5:$Z$5,0)))*50)+((INDEX('Points - Hattrick'!$A$5:$Z$58,MATCH($A23,'Points - Hattrick'!$A$5:$A$58,0),MATCH(Y$7,'Points - Hattrick'!$A$5:$Z$5,0)))*100)+((INDEX('Points - Fielding'!$A$5:$Z$58,MATCH($A23,'Points - Fielding'!$A$5:$A$58,0),MATCH(Y$7,'Points - Fielding'!$A$5:$Z$5,0)))*10)</f>
        <v>0</v>
      </c>
      <c r="Z23" s="130">
        <f>(INDEX('Points - Runs'!$A$5:$Z$58,MATCH($A23,'Points - Runs'!$A$5:$A$58,0),MATCH(Z$7,'Points - Runs'!$A$5:$Z$5,0)))+((INDEX('Points - Runs 50s'!$A$5:$Z$58,MATCH($A23,'Points - Runs 50s'!$A$5:$A$58,0),MATCH(Z$7,'Points - Runs 50s'!$A$5:$Z$5,0)))*25)+((INDEX('Points - Runs 100s'!$A$5:$Z$58,MATCH($A23,'Points - Runs 100s'!$A$5:$A$58,0),MATCH(Z$7,'Points - Runs 100s'!$A$5:$Z$5,0)))*50)+((INDEX('Points - Wickets'!$A$5:$Z$58,MATCH($A23,'Points - Wickets'!$A$5:$A$58,0),MATCH(Z$7,'Points - Wickets'!$A$5:$Z$5,0)))*10)+((INDEX('Points - 5 fers'!$A$5:$Z$58,MATCH($A23,'Points - 5 fers'!$A$5:$A$58,0),MATCH(Z$7,'Points - 5 fers'!$A$5:$Z$5,0)))*50)+((INDEX('Points - Hattrick'!$A$5:$Z$58,MATCH($A23,'Points - Hattrick'!$A$5:$A$58,0),MATCH(Z$7,'Points - Hattrick'!$A$5:$Z$5,0)))*100)+((INDEX('Points - Fielding'!$A$5:$Z$58,MATCH($A23,'Points - Fielding'!$A$5:$A$58,0),MATCH(Z$7,'Points - Fielding'!$A$5:$Z$5,0)))*10)</f>
        <v>0</v>
      </c>
      <c r="AA23" s="233">
        <f t="shared" si="7"/>
        <v>0</v>
      </c>
      <c r="AB23" s="231">
        <f t="shared" si="8"/>
        <v>0</v>
      </c>
      <c r="AC23" s="231">
        <f t="shared" si="9"/>
        <v>0</v>
      </c>
      <c r="AD23" s="231">
        <f t="shared" si="10"/>
        <v>0</v>
      </c>
      <c r="AE23" s="173">
        <f t="shared" si="11"/>
        <v>0</v>
      </c>
      <c r="AF23" s="187">
        <f t="shared" si="12"/>
        <v>0</v>
      </c>
      <c r="AH23" s="125">
        <f t="shared" si="6"/>
        <v>47</v>
      </c>
    </row>
    <row r="24" spans="1:34" s="125" customFormat="1" ht="18.75" customHeight="1" x14ac:dyDescent="0.25">
      <c r="A24" s="125" t="s">
        <v>358</v>
      </c>
      <c r="B24" s="126" t="s">
        <v>80</v>
      </c>
      <c r="C24" s="125" t="s">
        <v>104</v>
      </c>
      <c r="D24" s="127">
        <v>4.5</v>
      </c>
      <c r="E24" s="139">
        <f>(INDEX('Points - Runs'!$A$5:$Z$58,MATCH($A24,'Points - Runs'!$A$5:$A$58,0),MATCH(E$7,'Points - Runs'!$A$5:$Z$5,0)))+((INDEX('Points - Runs 50s'!$A$5:$Z$58,MATCH($A24,'Points - Runs 50s'!$A$5:$A$58,0),MATCH(E$7,'Points - Runs 50s'!$A$5:$Z$5,0)))*25)+((INDEX('Points - Runs 100s'!$A$5:$Z$58,MATCH($A24,'Points - Runs 100s'!$A$5:$A$58,0),MATCH(E$7,'Points - Runs 100s'!$A$5:$Z$5,0)))*50)+((INDEX('Points - Wickets'!$A$5:$Z$58,MATCH($A24,'Points - Wickets'!$A$5:$A$58,0),MATCH(E$7,'Points - Wickets'!$A$5:$Z$5,0)))*10)+((INDEX('Points - 5 fers'!$A$5:$Z$58,MATCH($A24,'Points - 5 fers'!$A$5:$A$58,0),MATCH(E$7,'Points - 5 fers'!$A$5:$Z$5,0)))*50)+((INDEX('Points - Hattrick'!$A$5:$Z$58,MATCH($A24,'Points - Hattrick'!$A$5:$A$58,0),MATCH(E$7,'Points - Hattrick'!$A$5:$Z$5,0)))*100)+((INDEX('Points - Fielding'!$A$5:$Z$58,MATCH($A24,'Points - Fielding'!$A$5:$A$58,0),MATCH(E$7,'Points - Fielding'!$A$5:$Z$5,0)))*10)</f>
        <v>0</v>
      </c>
      <c r="F24" s="139">
        <f>(INDEX('Points - Runs'!$A$5:$Z$58,MATCH($A24,'Points - Runs'!$A$5:$A$58,0),MATCH(F$7,'Points - Runs'!$A$5:$Z$5,0)))+((INDEX('Points - Runs 50s'!$A$5:$Z$58,MATCH($A24,'Points - Runs 50s'!$A$5:$A$58,0),MATCH(F$7,'Points - Runs 50s'!$A$5:$Z$5,0)))*25)+((INDEX('Points - Runs 100s'!$A$5:$Z$58,MATCH($A24,'Points - Runs 100s'!$A$5:$A$58,0),MATCH(F$7,'Points - Runs 100s'!$A$5:$Z$5,0)))*50)+((INDEX('Points - Wickets'!$A$5:$Z$58,MATCH($A24,'Points - Wickets'!$A$5:$A$58,0),MATCH(F$7,'Points - Wickets'!$A$5:$Z$5,0)))*10)+((INDEX('Points - 5 fers'!$A$5:$Z$58,MATCH($A24,'Points - 5 fers'!$A$5:$A$58,0),MATCH(F$7,'Points - 5 fers'!$A$5:$Z$5,0)))*50)+((INDEX('Points - Hattrick'!$A$5:$Z$58,MATCH($A24,'Points - Hattrick'!$A$5:$A$58,0),MATCH(F$7,'Points - Hattrick'!$A$5:$Z$5,0)))*100)+((INDEX('Points - Fielding'!$A$5:$Z$58,MATCH($A24,'Points - Fielding'!$A$5:$A$58,0),MATCH(F$7,'Points - Fielding'!$A$5:$Z$5,0)))*10)</f>
        <v>0</v>
      </c>
      <c r="G24" s="139">
        <f>(INDEX('Points - Runs'!$A$5:$Z$58,MATCH($A24,'Points - Runs'!$A$5:$A$58,0),MATCH(G$7,'Points - Runs'!$A$5:$Z$5,0)))+((INDEX('Points - Runs 50s'!$A$5:$Z$58,MATCH($A24,'Points - Runs 50s'!$A$5:$A$58,0),MATCH(G$7,'Points - Runs 50s'!$A$5:$Z$5,0)))*25)+((INDEX('Points - Runs 100s'!$A$5:$Z$58,MATCH($A24,'Points - Runs 100s'!$A$5:$A$58,0),MATCH(G$7,'Points - Runs 100s'!$A$5:$Z$5,0)))*50)+((INDEX('Points - Wickets'!$A$5:$Z$58,MATCH($A24,'Points - Wickets'!$A$5:$A$58,0),MATCH(G$7,'Points - Wickets'!$A$5:$Z$5,0)))*10)+((INDEX('Points - 5 fers'!$A$5:$Z$58,MATCH($A24,'Points - 5 fers'!$A$5:$A$58,0),MATCH(G$7,'Points - 5 fers'!$A$5:$Z$5,0)))*50)+((INDEX('Points - Hattrick'!$A$5:$Z$58,MATCH($A24,'Points - Hattrick'!$A$5:$A$58,0),MATCH(G$7,'Points - Hattrick'!$A$5:$Z$5,0)))*100)+((INDEX('Points - Fielding'!$A$5:$Z$58,MATCH($A24,'Points - Fielding'!$A$5:$A$58,0),MATCH(G$7,'Points - Fielding'!$A$5:$Z$5,0)))*10)</f>
        <v>0</v>
      </c>
      <c r="H24" s="128">
        <f>(INDEX('Points - Runs'!$A$5:$Z$58,MATCH($A24,'Points - Runs'!$A$5:$A$58,0),MATCH(H$7,'Points - Runs'!$A$5:$Z$5,0)))+((INDEX('Points - Runs 50s'!$A$5:$Z$58,MATCH($A24,'Points - Runs 50s'!$A$5:$A$58,0),MATCH(H$7,'Points - Runs 50s'!$A$5:$Z$5,0)))*25)+((INDEX('Points - Runs 100s'!$A$5:$Z$58,MATCH($A24,'Points - Runs 100s'!$A$5:$A$58,0),MATCH(H$7,'Points - Runs 100s'!$A$5:$Z$5,0)))*50)+((INDEX('Points - Wickets'!$A$5:$Z$58,MATCH($A24,'Points - Wickets'!$A$5:$A$58,0),MATCH(H$7,'Points - Wickets'!$A$5:$Z$5,0)))*10)+((INDEX('Points - 5 fers'!$A$5:$Z$58,MATCH($A24,'Points - 5 fers'!$A$5:$A$58,0),MATCH(H$7,'Points - 5 fers'!$A$5:$Z$5,0)))*50)+((INDEX('Points - Hattrick'!$A$5:$Z$58,MATCH($A24,'Points - Hattrick'!$A$5:$A$58,0),MATCH(H$7,'Points - Hattrick'!$A$5:$Z$5,0)))*100)+((INDEX('Points - Fielding'!$A$5:$Z$58,MATCH($A24,'Points - Fielding'!$A$5:$A$58,0),MATCH(H$7,'Points - Fielding'!$A$5:$Z$5,0)))*10)</f>
        <v>0</v>
      </c>
      <c r="I24" s="128">
        <f>(INDEX('Points - Runs'!$A$5:$Z$58,MATCH($A24,'Points - Runs'!$A$5:$A$58,0),MATCH(I$7,'Points - Runs'!$A$5:$Z$5,0)))+((INDEX('Points - Runs 50s'!$A$5:$Z$58,MATCH($A24,'Points - Runs 50s'!$A$5:$A$58,0),MATCH(I$7,'Points - Runs 50s'!$A$5:$Z$5,0)))*25)+((INDEX('Points - Runs 100s'!$A$5:$Z$58,MATCH($A24,'Points - Runs 100s'!$A$5:$A$58,0),MATCH(I$7,'Points - Runs 100s'!$A$5:$Z$5,0)))*50)+((INDEX('Points - Wickets'!$A$5:$Z$58,MATCH($A24,'Points - Wickets'!$A$5:$A$58,0),MATCH(I$7,'Points - Wickets'!$A$5:$Z$5,0)))*10)+((INDEX('Points - 5 fers'!$A$5:$Z$58,MATCH($A24,'Points - 5 fers'!$A$5:$A$58,0),MATCH(I$7,'Points - 5 fers'!$A$5:$Z$5,0)))*50)+((INDEX('Points - Hattrick'!$A$5:$Z$58,MATCH($A24,'Points - Hattrick'!$A$5:$A$58,0),MATCH(I$7,'Points - Hattrick'!$A$5:$Z$5,0)))*100)+((INDEX('Points - Fielding'!$A$5:$Z$58,MATCH($A24,'Points - Fielding'!$A$5:$A$58,0),MATCH(I$7,'Points - Fielding'!$A$5:$Z$5,0)))*10)</f>
        <v>0</v>
      </c>
      <c r="J24" s="130">
        <f>(INDEX('Points - Runs'!$A$5:$Z$58,MATCH($A24,'Points - Runs'!$A$5:$A$58,0),MATCH(J$7,'Points - Runs'!$A$5:$Z$5,0)))+((INDEX('Points - Runs 50s'!$A$5:$Z$58,MATCH($A24,'Points - Runs 50s'!$A$5:$A$58,0),MATCH(J$7,'Points - Runs 50s'!$A$5:$Z$5,0)))*25)+((INDEX('Points - Runs 100s'!$A$5:$Z$58,MATCH($A24,'Points - Runs 100s'!$A$5:$A$58,0),MATCH(J$7,'Points - Runs 100s'!$A$5:$Z$5,0)))*50)+((INDEX('Points - Wickets'!$A$5:$Z$58,MATCH($A24,'Points - Wickets'!$A$5:$A$58,0),MATCH(J$7,'Points - Wickets'!$A$5:$Z$5,0)))*10)+((INDEX('Points - 5 fers'!$A$5:$Z$58,MATCH($A24,'Points - 5 fers'!$A$5:$A$58,0),MATCH(J$7,'Points - 5 fers'!$A$5:$Z$5,0)))*50)+((INDEX('Points - Hattrick'!$A$5:$Z$58,MATCH($A24,'Points - Hattrick'!$A$5:$A$58,0),MATCH(J$7,'Points - Hattrick'!$A$5:$Z$5,0)))*100)+((INDEX('Points - Fielding'!$A$5:$Z$58,MATCH($A24,'Points - Fielding'!$A$5:$A$58,0),MATCH(J$7,'Points - Fielding'!$A$5:$Z$5,0)))*10)</f>
        <v>0</v>
      </c>
      <c r="K24" s="129">
        <f>(INDEX('Points - Runs'!$A$5:$Z$58,MATCH($A24,'Points - Runs'!$A$5:$A$58,0),MATCH(K$7,'Points - Runs'!$A$5:$Z$5,0)))+((INDEX('Points - Runs 50s'!$A$5:$Z$58,MATCH($A24,'Points - Runs 50s'!$A$5:$A$58,0),MATCH(K$7,'Points - Runs 50s'!$A$5:$Z$5,0)))*25)+((INDEX('Points - Runs 100s'!$A$5:$Z$58,MATCH($A24,'Points - Runs 100s'!$A$5:$A$58,0),MATCH(K$7,'Points - Runs 100s'!$A$5:$Z$5,0)))*50)+((INDEX('Points - Wickets'!$A$5:$Z$58,MATCH($A24,'Points - Wickets'!$A$5:$A$58,0),MATCH(K$7,'Points - Wickets'!$A$5:$Z$5,0)))*10)+((INDEX('Points - 5 fers'!$A$5:$Z$58,MATCH($A24,'Points - 5 fers'!$A$5:$A$58,0),MATCH(K$7,'Points - 5 fers'!$A$5:$Z$5,0)))*50)+((INDEX('Points - Hattrick'!$A$5:$Z$58,MATCH($A24,'Points - Hattrick'!$A$5:$A$58,0),MATCH(K$7,'Points - Hattrick'!$A$5:$Z$5,0)))*100)+((INDEX('Points - Fielding'!$A$5:$Z$58,MATCH($A24,'Points - Fielding'!$A$5:$A$58,0),MATCH(K$7,'Points - Fielding'!$A$5:$Z$5,0)))*10)</f>
        <v>0</v>
      </c>
      <c r="L24" s="130">
        <f>(INDEX('Points - Runs'!$A$5:$Z$58,MATCH($A24,'Points - Runs'!$A$5:$A$58,0),MATCH(L$7,'Points - Runs'!$A$5:$Z$5,0)))+((INDEX('Points - Runs 50s'!$A$5:$Z$58,MATCH($A24,'Points - Runs 50s'!$A$5:$A$58,0),MATCH(L$7,'Points - Runs 50s'!$A$5:$Z$5,0)))*25)+((INDEX('Points - Runs 100s'!$A$5:$Z$58,MATCH($A24,'Points - Runs 100s'!$A$5:$A$58,0),MATCH(L$7,'Points - Runs 100s'!$A$5:$Z$5,0)))*50)+((INDEX('Points - Wickets'!$A$5:$Z$58,MATCH($A24,'Points - Wickets'!$A$5:$A$58,0),MATCH(L$7,'Points - Wickets'!$A$5:$Z$5,0)))*10)+((INDEX('Points - 5 fers'!$A$5:$Z$58,MATCH($A24,'Points - 5 fers'!$A$5:$A$58,0),MATCH(L$7,'Points - 5 fers'!$A$5:$Z$5,0)))*50)+((INDEX('Points - Hattrick'!$A$5:$Z$58,MATCH($A24,'Points - Hattrick'!$A$5:$A$58,0),MATCH(L$7,'Points - Hattrick'!$A$5:$Z$5,0)))*100)+((INDEX('Points - Fielding'!$A$5:$Z$58,MATCH($A24,'Points - Fielding'!$A$5:$A$58,0),MATCH(L$7,'Points - Fielding'!$A$5:$Z$5,0)))*10)</f>
        <v>0</v>
      </c>
      <c r="M24" s="130">
        <f>(INDEX('Points - Runs'!$A$5:$Z$58,MATCH($A24,'Points - Runs'!$A$5:$A$58,0),MATCH(M$7,'Points - Runs'!$A$5:$Z$5,0)))+((INDEX('Points - Runs 50s'!$A$5:$Z$58,MATCH($A24,'Points - Runs 50s'!$A$5:$A$58,0),MATCH(M$7,'Points - Runs 50s'!$A$5:$Z$5,0)))*25)+((INDEX('Points - Runs 100s'!$A$5:$Z$58,MATCH($A24,'Points - Runs 100s'!$A$5:$A$58,0),MATCH(M$7,'Points - Runs 100s'!$A$5:$Z$5,0)))*50)+((INDEX('Points - Wickets'!$A$5:$Z$58,MATCH($A24,'Points - Wickets'!$A$5:$A$58,0),MATCH(M$7,'Points - Wickets'!$A$5:$Z$5,0)))*10)+((INDEX('Points - 5 fers'!$A$5:$Z$58,MATCH($A24,'Points - 5 fers'!$A$5:$A$58,0),MATCH(M$7,'Points - 5 fers'!$A$5:$Z$5,0)))*50)+((INDEX('Points - Hattrick'!$A$5:$Z$58,MATCH($A24,'Points - Hattrick'!$A$5:$A$58,0),MATCH(M$7,'Points - Hattrick'!$A$5:$Z$5,0)))*100)+((INDEX('Points - Fielding'!$A$5:$Z$58,MATCH($A24,'Points - Fielding'!$A$5:$A$58,0),MATCH(M$7,'Points - Fielding'!$A$5:$Z$5,0)))*10)</f>
        <v>0</v>
      </c>
      <c r="N24" s="130">
        <f>(INDEX('Points - Runs'!$A$5:$Z$58,MATCH($A24,'Points - Runs'!$A$5:$A$58,0),MATCH(N$7,'Points - Runs'!$A$5:$Z$5,0)))+((INDEX('Points - Runs 50s'!$A$5:$Z$58,MATCH($A24,'Points - Runs 50s'!$A$5:$A$58,0),MATCH(N$7,'Points - Runs 50s'!$A$5:$Z$5,0)))*25)+((INDEX('Points - Runs 100s'!$A$5:$Z$58,MATCH($A24,'Points - Runs 100s'!$A$5:$A$58,0),MATCH(N$7,'Points - Runs 100s'!$A$5:$Z$5,0)))*50)+((INDEX('Points - Wickets'!$A$5:$Z$58,MATCH($A24,'Points - Wickets'!$A$5:$A$58,0),MATCH(N$7,'Points - Wickets'!$A$5:$Z$5,0)))*10)+((INDEX('Points - 5 fers'!$A$5:$Z$58,MATCH($A24,'Points - 5 fers'!$A$5:$A$58,0),MATCH(N$7,'Points - 5 fers'!$A$5:$Z$5,0)))*50)+((INDEX('Points - Hattrick'!$A$5:$Z$58,MATCH($A24,'Points - Hattrick'!$A$5:$A$58,0),MATCH(N$7,'Points - Hattrick'!$A$5:$Z$5,0)))*100)+((INDEX('Points - Fielding'!$A$5:$Z$58,MATCH($A24,'Points - Fielding'!$A$5:$A$58,0),MATCH(N$7,'Points - Fielding'!$A$5:$Z$5,0)))*10)</f>
        <v>0</v>
      </c>
      <c r="O24" s="130">
        <f>(INDEX('Points - Runs'!$A$5:$Z$58,MATCH($A24,'Points - Runs'!$A$5:$A$58,0),MATCH(O$7,'Points - Runs'!$A$5:$Z$5,0)))+((INDEX('Points - Runs 50s'!$A$5:$Z$58,MATCH($A24,'Points - Runs 50s'!$A$5:$A$58,0),MATCH(O$7,'Points - Runs 50s'!$A$5:$Z$5,0)))*25)+((INDEX('Points - Runs 100s'!$A$5:$Z$58,MATCH($A24,'Points - Runs 100s'!$A$5:$A$58,0),MATCH(O$7,'Points - Runs 100s'!$A$5:$Z$5,0)))*50)+((INDEX('Points - Wickets'!$A$5:$Z$58,MATCH($A24,'Points - Wickets'!$A$5:$A$58,0),MATCH(O$7,'Points - Wickets'!$A$5:$Z$5,0)))*10)+((INDEX('Points - 5 fers'!$A$5:$Z$58,MATCH($A24,'Points - 5 fers'!$A$5:$A$58,0),MATCH(O$7,'Points - 5 fers'!$A$5:$Z$5,0)))*50)+((INDEX('Points - Hattrick'!$A$5:$Z$58,MATCH($A24,'Points - Hattrick'!$A$5:$A$58,0),MATCH(O$7,'Points - Hattrick'!$A$5:$Z$5,0)))*100)+((INDEX('Points - Fielding'!$A$5:$Z$58,MATCH($A24,'Points - Fielding'!$A$5:$A$58,0),MATCH(O$7,'Points - Fielding'!$A$5:$Z$5,0)))*10)</f>
        <v>0</v>
      </c>
      <c r="P24" s="131">
        <f>(INDEX('Points - Runs'!$A$5:$Z$58,MATCH($A24,'Points - Runs'!$A$5:$A$58,0),MATCH(P$7,'Points - Runs'!$A$5:$Z$5,0)))+((INDEX('Points - Runs 50s'!$A$5:$Z$58,MATCH($A24,'Points - Runs 50s'!$A$5:$A$58,0),MATCH(P$7,'Points - Runs 50s'!$A$5:$Z$5,0)))*25)+((INDEX('Points - Runs 100s'!$A$5:$Z$58,MATCH($A24,'Points - Runs 100s'!$A$5:$A$58,0),MATCH(P$7,'Points - Runs 100s'!$A$5:$Z$5,0)))*50)+((INDEX('Points - Wickets'!$A$5:$Z$58,MATCH($A24,'Points - Wickets'!$A$5:$A$58,0),MATCH(P$7,'Points - Wickets'!$A$5:$Z$5,0)))*10)+((INDEX('Points - 5 fers'!$A$5:$Z$58,MATCH($A24,'Points - 5 fers'!$A$5:$A$58,0),MATCH(P$7,'Points - 5 fers'!$A$5:$Z$5,0)))*50)+((INDEX('Points - Hattrick'!$A$5:$Z$58,MATCH($A24,'Points - Hattrick'!$A$5:$A$58,0),MATCH(P$7,'Points - Hattrick'!$A$5:$Z$5,0)))*100)+((INDEX('Points - Fielding'!$A$5:$Z$58,MATCH($A24,'Points - Fielding'!$A$5:$A$58,0),MATCH(P$7,'Points - Fielding'!$A$5:$Z$5,0)))*10)</f>
        <v>0</v>
      </c>
      <c r="Q24" s="128">
        <f>(INDEX('Points - Runs'!$A$5:$Z$58,MATCH($A24,'Points - Runs'!$A$5:$A$58,0),MATCH(Q$7,'Points - Runs'!$A$5:$Z$5,0)))+((INDEX('Points - Runs 50s'!$A$5:$Z$58,MATCH($A24,'Points - Runs 50s'!$A$5:$A$58,0),MATCH(Q$7,'Points - Runs 50s'!$A$5:$Z$5,0)))*25)+((INDEX('Points - Runs 100s'!$A$5:$Z$58,MATCH($A24,'Points - Runs 100s'!$A$5:$A$58,0),MATCH(Q$7,'Points - Runs 100s'!$A$5:$Z$5,0)))*50)+((INDEX('Points - Wickets'!$A$5:$Z$58,MATCH($A24,'Points - Wickets'!$A$5:$A$58,0),MATCH(Q$7,'Points - Wickets'!$A$5:$Z$5,0)))*10)+((INDEX('Points - 5 fers'!$A$5:$Z$58,MATCH($A24,'Points - 5 fers'!$A$5:$A$58,0),MATCH(Q$7,'Points - 5 fers'!$A$5:$Z$5,0)))*50)+((INDEX('Points - Hattrick'!$A$5:$Z$58,MATCH($A24,'Points - Hattrick'!$A$5:$A$58,0),MATCH(Q$7,'Points - Hattrick'!$A$5:$Z$5,0)))*100)+((INDEX('Points - Fielding'!$A$5:$Z$58,MATCH($A24,'Points - Fielding'!$A$5:$A$58,0),MATCH(Q$7,'Points - Fielding'!$A$5:$Z$5,0)))*10)</f>
        <v>0</v>
      </c>
      <c r="R24" s="128">
        <f>(INDEX('Points - Runs'!$A$5:$Z$58,MATCH($A24,'Points - Runs'!$A$5:$A$58,0),MATCH(R$7,'Points - Runs'!$A$5:$Z$5,0)))+((INDEX('Points - Runs 50s'!$A$5:$Z$58,MATCH($A24,'Points - Runs 50s'!$A$5:$A$58,0),MATCH(R$7,'Points - Runs 50s'!$A$5:$Z$5,0)))*25)+((INDEX('Points - Runs 100s'!$A$5:$Z$58,MATCH($A24,'Points - Runs 100s'!$A$5:$A$58,0),MATCH(R$7,'Points - Runs 100s'!$A$5:$Z$5,0)))*50)+((INDEX('Points - Wickets'!$A$5:$Z$58,MATCH($A24,'Points - Wickets'!$A$5:$A$58,0),MATCH(R$7,'Points - Wickets'!$A$5:$Z$5,0)))*10)+((INDEX('Points - 5 fers'!$A$5:$Z$58,MATCH($A24,'Points - 5 fers'!$A$5:$A$58,0),MATCH(R$7,'Points - 5 fers'!$A$5:$Z$5,0)))*50)+((INDEX('Points - Hattrick'!$A$5:$Z$58,MATCH($A24,'Points - Hattrick'!$A$5:$A$58,0),MATCH(R$7,'Points - Hattrick'!$A$5:$Z$5,0)))*100)+((INDEX('Points - Fielding'!$A$5:$Z$58,MATCH($A24,'Points - Fielding'!$A$5:$A$58,0),MATCH(R$7,'Points - Fielding'!$A$5:$Z$5,0)))*10)</f>
        <v>0</v>
      </c>
      <c r="S24" s="128">
        <f>(INDEX('Points - Runs'!$A$5:$Z$58,MATCH($A24,'Points - Runs'!$A$5:$A$58,0),MATCH(S$7,'Points - Runs'!$A$5:$Z$5,0)))+((INDEX('Points - Runs 50s'!$A$5:$Z$58,MATCH($A24,'Points - Runs 50s'!$A$5:$A$58,0),MATCH(S$7,'Points - Runs 50s'!$A$5:$Z$5,0)))*25)+((INDEX('Points - Runs 100s'!$A$5:$Z$58,MATCH($A24,'Points - Runs 100s'!$A$5:$A$58,0),MATCH(S$7,'Points - Runs 100s'!$A$5:$Z$5,0)))*50)+((INDEX('Points - Wickets'!$A$5:$Z$58,MATCH($A24,'Points - Wickets'!$A$5:$A$58,0),MATCH(S$7,'Points - Wickets'!$A$5:$Z$5,0)))*10)+((INDEX('Points - 5 fers'!$A$5:$Z$58,MATCH($A24,'Points - 5 fers'!$A$5:$A$58,0),MATCH(S$7,'Points - 5 fers'!$A$5:$Z$5,0)))*50)+((INDEX('Points - Hattrick'!$A$5:$Z$58,MATCH($A24,'Points - Hattrick'!$A$5:$A$58,0),MATCH(S$7,'Points - Hattrick'!$A$5:$Z$5,0)))*100)+((INDEX('Points - Fielding'!$A$5:$Z$58,MATCH($A24,'Points - Fielding'!$A$5:$A$58,0),MATCH(S$7,'Points - Fielding'!$A$5:$Z$5,0)))*10)</f>
        <v>0</v>
      </c>
      <c r="T24" s="128">
        <f>(INDEX('Points - Runs'!$A$5:$Z$58,MATCH($A24,'Points - Runs'!$A$5:$A$58,0),MATCH(T$7,'Points - Runs'!$A$5:$Z$5,0)))+((INDEX('Points - Runs 50s'!$A$5:$Z$58,MATCH($A24,'Points - Runs 50s'!$A$5:$A$58,0),MATCH(T$7,'Points - Runs 50s'!$A$5:$Z$5,0)))*25)+((INDEX('Points - Runs 100s'!$A$5:$Z$58,MATCH($A24,'Points - Runs 100s'!$A$5:$A$58,0),MATCH(T$7,'Points - Runs 100s'!$A$5:$Z$5,0)))*50)+((INDEX('Points - Wickets'!$A$5:$Z$58,MATCH($A24,'Points - Wickets'!$A$5:$A$58,0),MATCH(T$7,'Points - Wickets'!$A$5:$Z$5,0)))*10)+((INDEX('Points - 5 fers'!$A$5:$Z$58,MATCH($A24,'Points - 5 fers'!$A$5:$A$58,0),MATCH(T$7,'Points - 5 fers'!$A$5:$Z$5,0)))*50)+((INDEX('Points - Hattrick'!$A$5:$Z$58,MATCH($A24,'Points - Hattrick'!$A$5:$A$58,0),MATCH(T$7,'Points - Hattrick'!$A$5:$Z$5,0)))*100)+((INDEX('Points - Fielding'!$A$5:$Z$58,MATCH($A24,'Points - Fielding'!$A$5:$A$58,0),MATCH(T$7,'Points - Fielding'!$A$5:$Z$5,0)))*10)</f>
        <v>0</v>
      </c>
      <c r="U24" s="128">
        <f>(INDEX('Points - Runs'!$A$5:$Z$58,MATCH($A24,'Points - Runs'!$A$5:$A$58,0),MATCH(U$7,'Points - Runs'!$A$5:$Z$5,0)))+((INDEX('Points - Runs 50s'!$A$5:$Z$58,MATCH($A24,'Points - Runs 50s'!$A$5:$A$58,0),MATCH(U$7,'Points - Runs 50s'!$A$5:$Z$5,0)))*25)+((INDEX('Points - Runs 100s'!$A$5:$Z$58,MATCH($A24,'Points - Runs 100s'!$A$5:$A$58,0),MATCH(U$7,'Points - Runs 100s'!$A$5:$Z$5,0)))*50)+((INDEX('Points - Wickets'!$A$5:$Z$58,MATCH($A24,'Points - Wickets'!$A$5:$A$58,0),MATCH(U$7,'Points - Wickets'!$A$5:$Z$5,0)))*10)+((INDEX('Points - 5 fers'!$A$5:$Z$58,MATCH($A24,'Points - 5 fers'!$A$5:$A$58,0),MATCH(U$7,'Points - 5 fers'!$A$5:$Z$5,0)))*50)+((INDEX('Points - Hattrick'!$A$5:$Z$58,MATCH($A24,'Points - Hattrick'!$A$5:$A$58,0),MATCH(U$7,'Points - Hattrick'!$A$5:$Z$5,0)))*100)+((INDEX('Points - Fielding'!$A$5:$Z$58,MATCH($A24,'Points - Fielding'!$A$5:$A$58,0),MATCH(U$7,'Points - Fielding'!$A$5:$Z$5,0)))*10)</f>
        <v>0</v>
      </c>
      <c r="V24" s="128">
        <f>(INDEX('Points - Runs'!$A$5:$Z$58,MATCH($A24,'Points - Runs'!$A$5:$A$58,0),MATCH(V$7,'Points - Runs'!$A$5:$Z$5,0)))+((INDEX('Points - Runs 50s'!$A$5:$Z$58,MATCH($A24,'Points - Runs 50s'!$A$5:$A$58,0),MATCH(V$7,'Points - Runs 50s'!$A$5:$Z$5,0)))*25)+((INDEX('Points - Runs 100s'!$A$5:$Z$58,MATCH($A24,'Points - Runs 100s'!$A$5:$A$58,0),MATCH(V$7,'Points - Runs 100s'!$A$5:$Z$5,0)))*50)+((INDEX('Points - Wickets'!$A$5:$Z$58,MATCH($A24,'Points - Wickets'!$A$5:$A$58,0),MATCH(V$7,'Points - Wickets'!$A$5:$Z$5,0)))*10)+((INDEX('Points - 5 fers'!$A$5:$Z$58,MATCH($A24,'Points - 5 fers'!$A$5:$A$58,0),MATCH(V$7,'Points - 5 fers'!$A$5:$Z$5,0)))*50)+((INDEX('Points - Hattrick'!$A$5:$Z$58,MATCH($A24,'Points - Hattrick'!$A$5:$A$58,0),MATCH(V$7,'Points - Hattrick'!$A$5:$Z$5,0)))*100)+((INDEX('Points - Fielding'!$A$5:$Z$58,MATCH($A24,'Points - Fielding'!$A$5:$A$58,0),MATCH(V$7,'Points - Fielding'!$A$5:$Z$5,0)))*10)</f>
        <v>0</v>
      </c>
      <c r="W24" s="129">
        <f>(INDEX('Points - Runs'!$A$5:$Z$58,MATCH($A24,'Points - Runs'!$A$5:$A$58,0),MATCH(W$7,'Points - Runs'!$A$5:$Z$5,0)))+((INDEX('Points - Runs 50s'!$A$5:$Z$58,MATCH($A24,'Points - Runs 50s'!$A$5:$A$58,0),MATCH(W$7,'Points - Runs 50s'!$A$5:$Z$5,0)))*25)+((INDEX('Points - Runs 100s'!$A$5:$Z$58,MATCH($A24,'Points - Runs 100s'!$A$5:$A$58,0),MATCH(W$7,'Points - Runs 100s'!$A$5:$Z$5,0)))*50)+((INDEX('Points - Wickets'!$A$5:$Z$58,MATCH($A24,'Points - Wickets'!$A$5:$A$58,0),MATCH(W$7,'Points - Wickets'!$A$5:$Z$5,0)))*10)+((INDEX('Points - 5 fers'!$A$5:$Z$58,MATCH($A24,'Points - 5 fers'!$A$5:$A$58,0),MATCH(W$7,'Points - 5 fers'!$A$5:$Z$5,0)))*50)+((INDEX('Points - Hattrick'!$A$5:$Z$58,MATCH($A24,'Points - Hattrick'!$A$5:$A$58,0),MATCH(W$7,'Points - Hattrick'!$A$5:$Z$5,0)))*100)+((INDEX('Points - Fielding'!$A$5:$Z$58,MATCH($A24,'Points - Fielding'!$A$5:$A$58,0),MATCH(W$7,'Points - Fielding'!$A$5:$Z$5,0)))*10)</f>
        <v>0</v>
      </c>
      <c r="X24" s="130">
        <f>(INDEX('Points - Runs'!$A$5:$Z$58,MATCH($A24,'Points - Runs'!$A$5:$A$58,0),MATCH(X$7,'Points - Runs'!$A$5:$Z$5,0)))+((INDEX('Points - Runs 50s'!$A$5:$Z$58,MATCH($A24,'Points - Runs 50s'!$A$5:$A$58,0),MATCH(X$7,'Points - Runs 50s'!$A$5:$Z$5,0)))*25)+((INDEX('Points - Runs 100s'!$A$5:$Z$58,MATCH($A24,'Points - Runs 100s'!$A$5:$A$58,0),MATCH(X$7,'Points - Runs 100s'!$A$5:$Z$5,0)))*50)+((INDEX('Points - Wickets'!$A$5:$Z$58,MATCH($A24,'Points - Wickets'!$A$5:$A$58,0),MATCH(X$7,'Points - Wickets'!$A$5:$Z$5,0)))*10)+((INDEX('Points - 5 fers'!$A$5:$Z$58,MATCH($A24,'Points - 5 fers'!$A$5:$A$58,0),MATCH(X$7,'Points - 5 fers'!$A$5:$Z$5,0)))*50)+((INDEX('Points - Hattrick'!$A$5:$Z$58,MATCH($A24,'Points - Hattrick'!$A$5:$A$58,0),MATCH(X$7,'Points - Hattrick'!$A$5:$Z$5,0)))*100)+((INDEX('Points - Fielding'!$A$5:$Z$58,MATCH($A24,'Points - Fielding'!$A$5:$A$58,0),MATCH(X$7,'Points - Fielding'!$A$5:$Z$5,0)))*10)</f>
        <v>0</v>
      </c>
      <c r="Y24" s="130">
        <f>(INDEX('Points - Runs'!$A$5:$Z$58,MATCH($A24,'Points - Runs'!$A$5:$A$58,0),MATCH(Y$7,'Points - Runs'!$A$5:$Z$5,0)))+((INDEX('Points - Runs 50s'!$A$5:$Z$58,MATCH($A24,'Points - Runs 50s'!$A$5:$A$58,0),MATCH(Y$7,'Points - Runs 50s'!$A$5:$Z$5,0)))*25)+((INDEX('Points - Runs 100s'!$A$5:$Z$58,MATCH($A24,'Points - Runs 100s'!$A$5:$A$58,0),MATCH(Y$7,'Points - Runs 100s'!$A$5:$Z$5,0)))*50)+((INDEX('Points - Wickets'!$A$5:$Z$58,MATCH($A24,'Points - Wickets'!$A$5:$A$58,0),MATCH(Y$7,'Points - Wickets'!$A$5:$Z$5,0)))*10)+((INDEX('Points - 5 fers'!$A$5:$Z$58,MATCH($A24,'Points - 5 fers'!$A$5:$A$58,0),MATCH(Y$7,'Points - 5 fers'!$A$5:$Z$5,0)))*50)+((INDEX('Points - Hattrick'!$A$5:$Z$58,MATCH($A24,'Points - Hattrick'!$A$5:$A$58,0),MATCH(Y$7,'Points - Hattrick'!$A$5:$Z$5,0)))*100)+((INDEX('Points - Fielding'!$A$5:$Z$58,MATCH($A24,'Points - Fielding'!$A$5:$A$58,0),MATCH(Y$7,'Points - Fielding'!$A$5:$Z$5,0)))*10)</f>
        <v>0</v>
      </c>
      <c r="Z24" s="130">
        <f>(INDEX('Points - Runs'!$A$5:$Z$58,MATCH($A24,'Points - Runs'!$A$5:$A$58,0),MATCH(Z$7,'Points - Runs'!$A$5:$Z$5,0)))+((INDEX('Points - Runs 50s'!$A$5:$Z$58,MATCH($A24,'Points - Runs 50s'!$A$5:$A$58,0),MATCH(Z$7,'Points - Runs 50s'!$A$5:$Z$5,0)))*25)+((INDEX('Points - Runs 100s'!$A$5:$Z$58,MATCH($A24,'Points - Runs 100s'!$A$5:$A$58,0),MATCH(Z$7,'Points - Runs 100s'!$A$5:$Z$5,0)))*50)+((INDEX('Points - Wickets'!$A$5:$Z$58,MATCH($A24,'Points - Wickets'!$A$5:$A$58,0),MATCH(Z$7,'Points - Wickets'!$A$5:$Z$5,0)))*10)+((INDEX('Points - 5 fers'!$A$5:$Z$58,MATCH($A24,'Points - 5 fers'!$A$5:$A$58,0),MATCH(Z$7,'Points - 5 fers'!$A$5:$Z$5,0)))*50)+((INDEX('Points - Hattrick'!$A$5:$Z$58,MATCH($A24,'Points - Hattrick'!$A$5:$A$58,0),MATCH(Z$7,'Points - Hattrick'!$A$5:$Z$5,0)))*100)+((INDEX('Points - Fielding'!$A$5:$Z$58,MATCH($A24,'Points - Fielding'!$A$5:$A$58,0),MATCH(Z$7,'Points - Fielding'!$A$5:$Z$5,0)))*10)</f>
        <v>0</v>
      </c>
      <c r="AA24" s="233">
        <f t="shared" si="7"/>
        <v>0</v>
      </c>
      <c r="AB24" s="231">
        <f t="shared" si="8"/>
        <v>0</v>
      </c>
      <c r="AC24" s="231">
        <f t="shared" si="9"/>
        <v>0</v>
      </c>
      <c r="AD24" s="231">
        <f t="shared" si="10"/>
        <v>0</v>
      </c>
      <c r="AE24" s="173">
        <f t="shared" si="11"/>
        <v>0</v>
      </c>
      <c r="AF24" s="187">
        <f t="shared" si="12"/>
        <v>0</v>
      </c>
      <c r="AH24" s="125">
        <f t="shared" si="6"/>
        <v>47</v>
      </c>
    </row>
    <row r="25" spans="1:34" s="125" customFormat="1" ht="18.75" customHeight="1" x14ac:dyDescent="0.25">
      <c r="A25" s="125" t="s">
        <v>28</v>
      </c>
      <c r="B25" s="126" t="s">
        <v>78</v>
      </c>
      <c r="C25" s="125" t="s">
        <v>98</v>
      </c>
      <c r="D25" s="127">
        <v>8</v>
      </c>
      <c r="E25" s="139">
        <f>(INDEX('Points - Runs'!$A$5:$Z$58,MATCH($A25,'Points - Runs'!$A$5:$A$58,0),MATCH(E$7,'Points - Runs'!$A$5:$Z$5,0)))+((INDEX('Points - Runs 50s'!$A$5:$Z$58,MATCH($A25,'Points - Runs 50s'!$A$5:$A$58,0),MATCH(E$7,'Points - Runs 50s'!$A$5:$Z$5,0)))*25)+((INDEX('Points - Runs 100s'!$A$5:$Z$58,MATCH($A25,'Points - Runs 100s'!$A$5:$A$58,0),MATCH(E$7,'Points - Runs 100s'!$A$5:$Z$5,0)))*50)+((INDEX('Points - Wickets'!$A$5:$Z$58,MATCH($A25,'Points - Wickets'!$A$5:$A$58,0),MATCH(E$7,'Points - Wickets'!$A$5:$Z$5,0)))*10)+((INDEX('Points - 5 fers'!$A$5:$Z$58,MATCH($A25,'Points - 5 fers'!$A$5:$A$58,0),MATCH(E$7,'Points - 5 fers'!$A$5:$Z$5,0)))*50)+((INDEX('Points - Hattrick'!$A$5:$Z$58,MATCH($A25,'Points - Hattrick'!$A$5:$A$58,0),MATCH(E$7,'Points - Hattrick'!$A$5:$Z$5,0)))*100)+((INDEX('Points - Fielding'!$A$5:$Z$58,MATCH($A25,'Points - Fielding'!$A$5:$A$58,0),MATCH(E$7,'Points - Fielding'!$A$5:$Z$5,0)))*10)</f>
        <v>20</v>
      </c>
      <c r="F25" s="139">
        <f>(INDEX('Points - Runs'!$A$5:$Z$58,MATCH($A25,'Points - Runs'!$A$5:$A$58,0),MATCH(F$7,'Points - Runs'!$A$5:$Z$5,0)))+((INDEX('Points - Runs 50s'!$A$5:$Z$58,MATCH($A25,'Points - Runs 50s'!$A$5:$A$58,0),MATCH(F$7,'Points - Runs 50s'!$A$5:$Z$5,0)))*25)+((INDEX('Points - Runs 100s'!$A$5:$Z$58,MATCH($A25,'Points - Runs 100s'!$A$5:$A$58,0),MATCH(F$7,'Points - Runs 100s'!$A$5:$Z$5,0)))*50)+((INDEX('Points - Wickets'!$A$5:$Z$58,MATCH($A25,'Points - Wickets'!$A$5:$A$58,0),MATCH(F$7,'Points - Wickets'!$A$5:$Z$5,0)))*10)+((INDEX('Points - 5 fers'!$A$5:$Z$58,MATCH($A25,'Points - 5 fers'!$A$5:$A$58,0),MATCH(F$7,'Points - 5 fers'!$A$5:$Z$5,0)))*50)+((INDEX('Points - Hattrick'!$A$5:$Z$58,MATCH($A25,'Points - Hattrick'!$A$5:$A$58,0),MATCH(F$7,'Points - Hattrick'!$A$5:$Z$5,0)))*100)+((INDEX('Points - Fielding'!$A$5:$Z$58,MATCH($A25,'Points - Fielding'!$A$5:$A$58,0),MATCH(F$7,'Points - Fielding'!$A$5:$Z$5,0)))*10)</f>
        <v>0</v>
      </c>
      <c r="G25" s="139">
        <f>(INDEX('Points - Runs'!$A$5:$Z$58,MATCH($A25,'Points - Runs'!$A$5:$A$58,0),MATCH(G$7,'Points - Runs'!$A$5:$Z$5,0)))+((INDEX('Points - Runs 50s'!$A$5:$Z$58,MATCH($A25,'Points - Runs 50s'!$A$5:$A$58,0),MATCH(G$7,'Points - Runs 50s'!$A$5:$Z$5,0)))*25)+((INDEX('Points - Runs 100s'!$A$5:$Z$58,MATCH($A25,'Points - Runs 100s'!$A$5:$A$58,0),MATCH(G$7,'Points - Runs 100s'!$A$5:$Z$5,0)))*50)+((INDEX('Points - Wickets'!$A$5:$Z$58,MATCH($A25,'Points - Wickets'!$A$5:$A$58,0),MATCH(G$7,'Points - Wickets'!$A$5:$Z$5,0)))*10)+((INDEX('Points - 5 fers'!$A$5:$Z$58,MATCH($A25,'Points - 5 fers'!$A$5:$A$58,0),MATCH(G$7,'Points - 5 fers'!$A$5:$Z$5,0)))*50)+((INDEX('Points - Hattrick'!$A$5:$Z$58,MATCH($A25,'Points - Hattrick'!$A$5:$A$58,0),MATCH(G$7,'Points - Hattrick'!$A$5:$Z$5,0)))*100)+((INDEX('Points - Fielding'!$A$5:$Z$58,MATCH($A25,'Points - Fielding'!$A$5:$A$58,0),MATCH(G$7,'Points - Fielding'!$A$5:$Z$5,0)))*10)</f>
        <v>37</v>
      </c>
      <c r="H25" s="128">
        <f>(INDEX('Points - Runs'!$A$5:$Z$58,MATCH($A25,'Points - Runs'!$A$5:$A$58,0),MATCH(H$7,'Points - Runs'!$A$5:$Z$5,0)))+((INDEX('Points - Runs 50s'!$A$5:$Z$58,MATCH($A25,'Points - Runs 50s'!$A$5:$A$58,0),MATCH(H$7,'Points - Runs 50s'!$A$5:$Z$5,0)))*25)+((INDEX('Points - Runs 100s'!$A$5:$Z$58,MATCH($A25,'Points - Runs 100s'!$A$5:$A$58,0),MATCH(H$7,'Points - Runs 100s'!$A$5:$Z$5,0)))*50)+((INDEX('Points - Wickets'!$A$5:$Z$58,MATCH($A25,'Points - Wickets'!$A$5:$A$58,0),MATCH(H$7,'Points - Wickets'!$A$5:$Z$5,0)))*10)+((INDEX('Points - 5 fers'!$A$5:$Z$58,MATCH($A25,'Points - 5 fers'!$A$5:$A$58,0),MATCH(H$7,'Points - 5 fers'!$A$5:$Z$5,0)))*50)+((INDEX('Points - Hattrick'!$A$5:$Z$58,MATCH($A25,'Points - Hattrick'!$A$5:$A$58,0),MATCH(H$7,'Points - Hattrick'!$A$5:$Z$5,0)))*100)+((INDEX('Points - Fielding'!$A$5:$Z$58,MATCH($A25,'Points - Fielding'!$A$5:$A$58,0),MATCH(H$7,'Points - Fielding'!$A$5:$Z$5,0)))*10)</f>
        <v>10</v>
      </c>
      <c r="I25" s="128">
        <f>(INDEX('Points - Runs'!$A$5:$Z$58,MATCH($A25,'Points - Runs'!$A$5:$A$58,0),MATCH(I$7,'Points - Runs'!$A$5:$Z$5,0)))+((INDEX('Points - Runs 50s'!$A$5:$Z$58,MATCH($A25,'Points - Runs 50s'!$A$5:$A$58,0),MATCH(I$7,'Points - Runs 50s'!$A$5:$Z$5,0)))*25)+((INDEX('Points - Runs 100s'!$A$5:$Z$58,MATCH($A25,'Points - Runs 100s'!$A$5:$A$58,0),MATCH(I$7,'Points - Runs 100s'!$A$5:$Z$5,0)))*50)+((INDEX('Points - Wickets'!$A$5:$Z$58,MATCH($A25,'Points - Wickets'!$A$5:$A$58,0),MATCH(I$7,'Points - Wickets'!$A$5:$Z$5,0)))*10)+((INDEX('Points - 5 fers'!$A$5:$Z$58,MATCH($A25,'Points - 5 fers'!$A$5:$A$58,0),MATCH(I$7,'Points - 5 fers'!$A$5:$Z$5,0)))*50)+((INDEX('Points - Hattrick'!$A$5:$Z$58,MATCH($A25,'Points - Hattrick'!$A$5:$A$58,0),MATCH(I$7,'Points - Hattrick'!$A$5:$Z$5,0)))*100)+((INDEX('Points - Fielding'!$A$5:$Z$58,MATCH($A25,'Points - Fielding'!$A$5:$A$58,0),MATCH(I$7,'Points - Fielding'!$A$5:$Z$5,0)))*10)</f>
        <v>20</v>
      </c>
      <c r="J25" s="130">
        <f>(INDEX('Points - Runs'!$A$5:$Z$58,MATCH($A25,'Points - Runs'!$A$5:$A$58,0),MATCH(J$7,'Points - Runs'!$A$5:$Z$5,0)))+((INDEX('Points - Runs 50s'!$A$5:$Z$58,MATCH($A25,'Points - Runs 50s'!$A$5:$A$58,0),MATCH(J$7,'Points - Runs 50s'!$A$5:$Z$5,0)))*25)+((INDEX('Points - Runs 100s'!$A$5:$Z$58,MATCH($A25,'Points - Runs 100s'!$A$5:$A$58,0),MATCH(J$7,'Points - Runs 100s'!$A$5:$Z$5,0)))*50)+((INDEX('Points - Wickets'!$A$5:$Z$58,MATCH($A25,'Points - Wickets'!$A$5:$A$58,0),MATCH(J$7,'Points - Wickets'!$A$5:$Z$5,0)))*10)+((INDEX('Points - 5 fers'!$A$5:$Z$58,MATCH($A25,'Points - 5 fers'!$A$5:$A$58,0),MATCH(J$7,'Points - 5 fers'!$A$5:$Z$5,0)))*50)+((INDEX('Points - Hattrick'!$A$5:$Z$58,MATCH($A25,'Points - Hattrick'!$A$5:$A$58,0),MATCH(J$7,'Points - Hattrick'!$A$5:$Z$5,0)))*100)+((INDEX('Points - Fielding'!$A$5:$Z$58,MATCH($A25,'Points - Fielding'!$A$5:$A$58,0),MATCH(J$7,'Points - Fielding'!$A$5:$Z$5,0)))*10)</f>
        <v>20</v>
      </c>
      <c r="K25" s="129">
        <f>(INDEX('Points - Runs'!$A$5:$Z$58,MATCH($A25,'Points - Runs'!$A$5:$A$58,0),MATCH(K$7,'Points - Runs'!$A$5:$Z$5,0)))+((INDEX('Points - Runs 50s'!$A$5:$Z$58,MATCH($A25,'Points - Runs 50s'!$A$5:$A$58,0),MATCH(K$7,'Points - Runs 50s'!$A$5:$Z$5,0)))*25)+((INDEX('Points - Runs 100s'!$A$5:$Z$58,MATCH($A25,'Points - Runs 100s'!$A$5:$A$58,0),MATCH(K$7,'Points - Runs 100s'!$A$5:$Z$5,0)))*50)+((INDEX('Points - Wickets'!$A$5:$Z$58,MATCH($A25,'Points - Wickets'!$A$5:$A$58,0),MATCH(K$7,'Points - Wickets'!$A$5:$Z$5,0)))*10)+((INDEX('Points - 5 fers'!$A$5:$Z$58,MATCH($A25,'Points - 5 fers'!$A$5:$A$58,0),MATCH(K$7,'Points - 5 fers'!$A$5:$Z$5,0)))*50)+((INDEX('Points - Hattrick'!$A$5:$Z$58,MATCH($A25,'Points - Hattrick'!$A$5:$A$58,0),MATCH(K$7,'Points - Hattrick'!$A$5:$Z$5,0)))*100)+((INDEX('Points - Fielding'!$A$5:$Z$58,MATCH($A25,'Points - Fielding'!$A$5:$A$58,0),MATCH(K$7,'Points - Fielding'!$A$5:$Z$5,0)))*10)</f>
        <v>20</v>
      </c>
      <c r="L25" s="130">
        <f>(INDEX('Points - Runs'!$A$5:$Z$58,MATCH($A25,'Points - Runs'!$A$5:$A$58,0),MATCH(L$7,'Points - Runs'!$A$5:$Z$5,0)))+((INDEX('Points - Runs 50s'!$A$5:$Z$58,MATCH($A25,'Points - Runs 50s'!$A$5:$A$58,0),MATCH(L$7,'Points - Runs 50s'!$A$5:$Z$5,0)))*25)+((INDEX('Points - Runs 100s'!$A$5:$Z$58,MATCH($A25,'Points - Runs 100s'!$A$5:$A$58,0),MATCH(L$7,'Points - Runs 100s'!$A$5:$Z$5,0)))*50)+((INDEX('Points - Wickets'!$A$5:$Z$58,MATCH($A25,'Points - Wickets'!$A$5:$A$58,0),MATCH(L$7,'Points - Wickets'!$A$5:$Z$5,0)))*10)+((INDEX('Points - 5 fers'!$A$5:$Z$58,MATCH($A25,'Points - 5 fers'!$A$5:$A$58,0),MATCH(L$7,'Points - 5 fers'!$A$5:$Z$5,0)))*50)+((INDEX('Points - Hattrick'!$A$5:$Z$58,MATCH($A25,'Points - Hattrick'!$A$5:$A$58,0),MATCH(L$7,'Points - Hattrick'!$A$5:$Z$5,0)))*100)+((INDEX('Points - Fielding'!$A$5:$Z$58,MATCH($A25,'Points - Fielding'!$A$5:$A$58,0),MATCH(L$7,'Points - Fielding'!$A$5:$Z$5,0)))*10)</f>
        <v>40</v>
      </c>
      <c r="M25" s="130">
        <f>(INDEX('Points - Runs'!$A$5:$Z$58,MATCH($A25,'Points - Runs'!$A$5:$A$58,0),MATCH(M$7,'Points - Runs'!$A$5:$Z$5,0)))+((INDEX('Points - Runs 50s'!$A$5:$Z$58,MATCH($A25,'Points - Runs 50s'!$A$5:$A$58,0),MATCH(M$7,'Points - Runs 50s'!$A$5:$Z$5,0)))*25)+((INDEX('Points - Runs 100s'!$A$5:$Z$58,MATCH($A25,'Points - Runs 100s'!$A$5:$A$58,0),MATCH(M$7,'Points - Runs 100s'!$A$5:$Z$5,0)))*50)+((INDEX('Points - Wickets'!$A$5:$Z$58,MATCH($A25,'Points - Wickets'!$A$5:$A$58,0),MATCH(M$7,'Points - Wickets'!$A$5:$Z$5,0)))*10)+((INDEX('Points - 5 fers'!$A$5:$Z$58,MATCH($A25,'Points - 5 fers'!$A$5:$A$58,0),MATCH(M$7,'Points - 5 fers'!$A$5:$Z$5,0)))*50)+((INDEX('Points - Hattrick'!$A$5:$Z$58,MATCH($A25,'Points - Hattrick'!$A$5:$A$58,0),MATCH(M$7,'Points - Hattrick'!$A$5:$Z$5,0)))*100)+((INDEX('Points - Fielding'!$A$5:$Z$58,MATCH($A25,'Points - Fielding'!$A$5:$A$58,0),MATCH(M$7,'Points - Fielding'!$A$5:$Z$5,0)))*10)</f>
        <v>10</v>
      </c>
      <c r="N25" s="130">
        <f>(INDEX('Points - Runs'!$A$5:$Z$58,MATCH($A25,'Points - Runs'!$A$5:$A$58,0),MATCH(N$7,'Points - Runs'!$A$5:$Z$5,0)))+((INDEX('Points - Runs 50s'!$A$5:$Z$58,MATCH($A25,'Points - Runs 50s'!$A$5:$A$58,0),MATCH(N$7,'Points - Runs 50s'!$A$5:$Z$5,0)))*25)+((INDEX('Points - Runs 100s'!$A$5:$Z$58,MATCH($A25,'Points - Runs 100s'!$A$5:$A$58,0),MATCH(N$7,'Points - Runs 100s'!$A$5:$Z$5,0)))*50)+((INDEX('Points - Wickets'!$A$5:$Z$58,MATCH($A25,'Points - Wickets'!$A$5:$A$58,0),MATCH(N$7,'Points - Wickets'!$A$5:$Z$5,0)))*10)+((INDEX('Points - 5 fers'!$A$5:$Z$58,MATCH($A25,'Points - 5 fers'!$A$5:$A$58,0),MATCH(N$7,'Points - 5 fers'!$A$5:$Z$5,0)))*50)+((INDEX('Points - Hattrick'!$A$5:$Z$58,MATCH($A25,'Points - Hattrick'!$A$5:$A$58,0),MATCH(N$7,'Points - Hattrick'!$A$5:$Z$5,0)))*100)+((INDEX('Points - Fielding'!$A$5:$Z$58,MATCH($A25,'Points - Fielding'!$A$5:$A$58,0),MATCH(N$7,'Points - Fielding'!$A$5:$Z$5,0)))*10)</f>
        <v>40</v>
      </c>
      <c r="O25" s="130">
        <f>(INDEX('Points - Runs'!$A$5:$Z$58,MATCH($A25,'Points - Runs'!$A$5:$A$58,0),MATCH(O$7,'Points - Runs'!$A$5:$Z$5,0)))+((INDEX('Points - Runs 50s'!$A$5:$Z$58,MATCH($A25,'Points - Runs 50s'!$A$5:$A$58,0),MATCH(O$7,'Points - Runs 50s'!$A$5:$Z$5,0)))*25)+((INDEX('Points - Runs 100s'!$A$5:$Z$58,MATCH($A25,'Points - Runs 100s'!$A$5:$A$58,0),MATCH(O$7,'Points - Runs 100s'!$A$5:$Z$5,0)))*50)+((INDEX('Points - Wickets'!$A$5:$Z$58,MATCH($A25,'Points - Wickets'!$A$5:$A$58,0),MATCH(O$7,'Points - Wickets'!$A$5:$Z$5,0)))*10)+((INDEX('Points - 5 fers'!$A$5:$Z$58,MATCH($A25,'Points - 5 fers'!$A$5:$A$58,0),MATCH(O$7,'Points - 5 fers'!$A$5:$Z$5,0)))*50)+((INDEX('Points - Hattrick'!$A$5:$Z$58,MATCH($A25,'Points - Hattrick'!$A$5:$A$58,0),MATCH(O$7,'Points - Hattrick'!$A$5:$Z$5,0)))*100)+((INDEX('Points - Fielding'!$A$5:$Z$58,MATCH($A25,'Points - Fielding'!$A$5:$A$58,0),MATCH(O$7,'Points - Fielding'!$A$5:$Z$5,0)))*10)</f>
        <v>10</v>
      </c>
      <c r="P25" s="131">
        <f>(INDEX('Points - Runs'!$A$5:$Z$58,MATCH($A25,'Points - Runs'!$A$5:$A$58,0),MATCH(P$7,'Points - Runs'!$A$5:$Z$5,0)))+((INDEX('Points - Runs 50s'!$A$5:$Z$58,MATCH($A25,'Points - Runs 50s'!$A$5:$A$58,0),MATCH(P$7,'Points - Runs 50s'!$A$5:$Z$5,0)))*25)+((INDEX('Points - Runs 100s'!$A$5:$Z$58,MATCH($A25,'Points - Runs 100s'!$A$5:$A$58,0),MATCH(P$7,'Points - Runs 100s'!$A$5:$Z$5,0)))*50)+((INDEX('Points - Wickets'!$A$5:$Z$58,MATCH($A25,'Points - Wickets'!$A$5:$A$58,0),MATCH(P$7,'Points - Wickets'!$A$5:$Z$5,0)))*10)+((INDEX('Points - 5 fers'!$A$5:$Z$58,MATCH($A25,'Points - 5 fers'!$A$5:$A$58,0),MATCH(P$7,'Points - 5 fers'!$A$5:$Z$5,0)))*50)+((INDEX('Points - Hattrick'!$A$5:$Z$58,MATCH($A25,'Points - Hattrick'!$A$5:$A$58,0),MATCH(P$7,'Points - Hattrick'!$A$5:$Z$5,0)))*100)+((INDEX('Points - Fielding'!$A$5:$Z$58,MATCH($A25,'Points - Fielding'!$A$5:$A$58,0),MATCH(P$7,'Points - Fielding'!$A$5:$Z$5,0)))*10)</f>
        <v>0</v>
      </c>
      <c r="Q25" s="128">
        <f>(INDEX('Points - Runs'!$A$5:$Z$58,MATCH($A25,'Points - Runs'!$A$5:$A$58,0),MATCH(Q$7,'Points - Runs'!$A$5:$Z$5,0)))+((INDEX('Points - Runs 50s'!$A$5:$Z$58,MATCH($A25,'Points - Runs 50s'!$A$5:$A$58,0),MATCH(Q$7,'Points - Runs 50s'!$A$5:$Z$5,0)))*25)+((INDEX('Points - Runs 100s'!$A$5:$Z$58,MATCH($A25,'Points - Runs 100s'!$A$5:$A$58,0),MATCH(Q$7,'Points - Runs 100s'!$A$5:$Z$5,0)))*50)+((INDEX('Points - Wickets'!$A$5:$Z$58,MATCH($A25,'Points - Wickets'!$A$5:$A$58,0),MATCH(Q$7,'Points - Wickets'!$A$5:$Z$5,0)))*10)+((INDEX('Points - 5 fers'!$A$5:$Z$58,MATCH($A25,'Points - 5 fers'!$A$5:$A$58,0),MATCH(Q$7,'Points - 5 fers'!$A$5:$Z$5,0)))*50)+((INDEX('Points - Hattrick'!$A$5:$Z$58,MATCH($A25,'Points - Hattrick'!$A$5:$A$58,0),MATCH(Q$7,'Points - Hattrick'!$A$5:$Z$5,0)))*100)+((INDEX('Points - Fielding'!$A$5:$Z$58,MATCH($A25,'Points - Fielding'!$A$5:$A$58,0),MATCH(Q$7,'Points - Fielding'!$A$5:$Z$5,0)))*10)</f>
        <v>0</v>
      </c>
      <c r="R25" s="128">
        <f>(INDEX('Points - Runs'!$A$5:$Z$58,MATCH($A25,'Points - Runs'!$A$5:$A$58,0),MATCH(R$7,'Points - Runs'!$A$5:$Z$5,0)))+((INDEX('Points - Runs 50s'!$A$5:$Z$58,MATCH($A25,'Points - Runs 50s'!$A$5:$A$58,0),MATCH(R$7,'Points - Runs 50s'!$A$5:$Z$5,0)))*25)+((INDEX('Points - Runs 100s'!$A$5:$Z$58,MATCH($A25,'Points - Runs 100s'!$A$5:$A$58,0),MATCH(R$7,'Points - Runs 100s'!$A$5:$Z$5,0)))*50)+((INDEX('Points - Wickets'!$A$5:$Z$58,MATCH($A25,'Points - Wickets'!$A$5:$A$58,0),MATCH(R$7,'Points - Wickets'!$A$5:$Z$5,0)))*10)+((INDEX('Points - 5 fers'!$A$5:$Z$58,MATCH($A25,'Points - 5 fers'!$A$5:$A$58,0),MATCH(R$7,'Points - 5 fers'!$A$5:$Z$5,0)))*50)+((INDEX('Points - Hattrick'!$A$5:$Z$58,MATCH($A25,'Points - Hattrick'!$A$5:$A$58,0),MATCH(R$7,'Points - Hattrick'!$A$5:$Z$5,0)))*100)+((INDEX('Points - Fielding'!$A$5:$Z$58,MATCH($A25,'Points - Fielding'!$A$5:$A$58,0),MATCH(R$7,'Points - Fielding'!$A$5:$Z$5,0)))*10)</f>
        <v>0</v>
      </c>
      <c r="S25" s="128">
        <f>(INDEX('Points - Runs'!$A$5:$Z$58,MATCH($A25,'Points - Runs'!$A$5:$A$58,0),MATCH(S$7,'Points - Runs'!$A$5:$Z$5,0)))+((INDEX('Points - Runs 50s'!$A$5:$Z$58,MATCH($A25,'Points - Runs 50s'!$A$5:$A$58,0),MATCH(S$7,'Points - Runs 50s'!$A$5:$Z$5,0)))*25)+((INDEX('Points - Runs 100s'!$A$5:$Z$58,MATCH($A25,'Points - Runs 100s'!$A$5:$A$58,0),MATCH(S$7,'Points - Runs 100s'!$A$5:$Z$5,0)))*50)+((INDEX('Points - Wickets'!$A$5:$Z$58,MATCH($A25,'Points - Wickets'!$A$5:$A$58,0),MATCH(S$7,'Points - Wickets'!$A$5:$Z$5,0)))*10)+((INDEX('Points - 5 fers'!$A$5:$Z$58,MATCH($A25,'Points - 5 fers'!$A$5:$A$58,0),MATCH(S$7,'Points - 5 fers'!$A$5:$Z$5,0)))*50)+((INDEX('Points - Hattrick'!$A$5:$Z$58,MATCH($A25,'Points - Hattrick'!$A$5:$A$58,0),MATCH(S$7,'Points - Hattrick'!$A$5:$Z$5,0)))*100)+((INDEX('Points - Fielding'!$A$5:$Z$58,MATCH($A25,'Points - Fielding'!$A$5:$A$58,0),MATCH(S$7,'Points - Fielding'!$A$5:$Z$5,0)))*10)</f>
        <v>0</v>
      </c>
      <c r="T25" s="128">
        <f>(INDEX('Points - Runs'!$A$5:$Z$58,MATCH($A25,'Points - Runs'!$A$5:$A$58,0),MATCH(T$7,'Points - Runs'!$A$5:$Z$5,0)))+((INDEX('Points - Runs 50s'!$A$5:$Z$58,MATCH($A25,'Points - Runs 50s'!$A$5:$A$58,0),MATCH(T$7,'Points - Runs 50s'!$A$5:$Z$5,0)))*25)+((INDEX('Points - Runs 100s'!$A$5:$Z$58,MATCH($A25,'Points - Runs 100s'!$A$5:$A$58,0),MATCH(T$7,'Points - Runs 100s'!$A$5:$Z$5,0)))*50)+((INDEX('Points - Wickets'!$A$5:$Z$58,MATCH($A25,'Points - Wickets'!$A$5:$A$58,0),MATCH(T$7,'Points - Wickets'!$A$5:$Z$5,0)))*10)+((INDEX('Points - 5 fers'!$A$5:$Z$58,MATCH($A25,'Points - 5 fers'!$A$5:$A$58,0),MATCH(T$7,'Points - 5 fers'!$A$5:$Z$5,0)))*50)+((INDEX('Points - Hattrick'!$A$5:$Z$58,MATCH($A25,'Points - Hattrick'!$A$5:$A$58,0),MATCH(T$7,'Points - Hattrick'!$A$5:$Z$5,0)))*100)+((INDEX('Points - Fielding'!$A$5:$Z$58,MATCH($A25,'Points - Fielding'!$A$5:$A$58,0),MATCH(T$7,'Points - Fielding'!$A$5:$Z$5,0)))*10)</f>
        <v>0</v>
      </c>
      <c r="U25" s="128">
        <f>(INDEX('Points - Runs'!$A$5:$Z$58,MATCH($A25,'Points - Runs'!$A$5:$A$58,0),MATCH(U$7,'Points - Runs'!$A$5:$Z$5,0)))+((INDEX('Points - Runs 50s'!$A$5:$Z$58,MATCH($A25,'Points - Runs 50s'!$A$5:$A$58,0),MATCH(U$7,'Points - Runs 50s'!$A$5:$Z$5,0)))*25)+((INDEX('Points - Runs 100s'!$A$5:$Z$58,MATCH($A25,'Points - Runs 100s'!$A$5:$A$58,0),MATCH(U$7,'Points - Runs 100s'!$A$5:$Z$5,0)))*50)+((INDEX('Points - Wickets'!$A$5:$Z$58,MATCH($A25,'Points - Wickets'!$A$5:$A$58,0),MATCH(U$7,'Points - Wickets'!$A$5:$Z$5,0)))*10)+((INDEX('Points - 5 fers'!$A$5:$Z$58,MATCH($A25,'Points - 5 fers'!$A$5:$A$58,0),MATCH(U$7,'Points - 5 fers'!$A$5:$Z$5,0)))*50)+((INDEX('Points - Hattrick'!$A$5:$Z$58,MATCH($A25,'Points - Hattrick'!$A$5:$A$58,0),MATCH(U$7,'Points - Hattrick'!$A$5:$Z$5,0)))*100)+((INDEX('Points - Fielding'!$A$5:$Z$58,MATCH($A25,'Points - Fielding'!$A$5:$A$58,0),MATCH(U$7,'Points - Fielding'!$A$5:$Z$5,0)))*10)</f>
        <v>0</v>
      </c>
      <c r="V25" s="128">
        <f>(INDEX('Points - Runs'!$A$5:$Z$58,MATCH($A25,'Points - Runs'!$A$5:$A$58,0),MATCH(V$7,'Points - Runs'!$A$5:$Z$5,0)))+((INDEX('Points - Runs 50s'!$A$5:$Z$58,MATCH($A25,'Points - Runs 50s'!$A$5:$A$58,0),MATCH(V$7,'Points - Runs 50s'!$A$5:$Z$5,0)))*25)+((INDEX('Points - Runs 100s'!$A$5:$Z$58,MATCH($A25,'Points - Runs 100s'!$A$5:$A$58,0),MATCH(V$7,'Points - Runs 100s'!$A$5:$Z$5,0)))*50)+((INDEX('Points - Wickets'!$A$5:$Z$58,MATCH($A25,'Points - Wickets'!$A$5:$A$58,0),MATCH(V$7,'Points - Wickets'!$A$5:$Z$5,0)))*10)+((INDEX('Points - 5 fers'!$A$5:$Z$58,MATCH($A25,'Points - 5 fers'!$A$5:$A$58,0),MATCH(V$7,'Points - 5 fers'!$A$5:$Z$5,0)))*50)+((INDEX('Points - Hattrick'!$A$5:$Z$58,MATCH($A25,'Points - Hattrick'!$A$5:$A$58,0),MATCH(V$7,'Points - Hattrick'!$A$5:$Z$5,0)))*100)+((INDEX('Points - Fielding'!$A$5:$Z$58,MATCH($A25,'Points - Fielding'!$A$5:$A$58,0),MATCH(V$7,'Points - Fielding'!$A$5:$Z$5,0)))*10)</f>
        <v>0</v>
      </c>
      <c r="W25" s="129">
        <f>(INDEX('Points - Runs'!$A$5:$Z$58,MATCH($A25,'Points - Runs'!$A$5:$A$58,0),MATCH(W$7,'Points - Runs'!$A$5:$Z$5,0)))+((INDEX('Points - Runs 50s'!$A$5:$Z$58,MATCH($A25,'Points - Runs 50s'!$A$5:$A$58,0),MATCH(W$7,'Points - Runs 50s'!$A$5:$Z$5,0)))*25)+((INDEX('Points - Runs 100s'!$A$5:$Z$58,MATCH($A25,'Points - Runs 100s'!$A$5:$A$58,0),MATCH(W$7,'Points - Runs 100s'!$A$5:$Z$5,0)))*50)+((INDEX('Points - Wickets'!$A$5:$Z$58,MATCH($A25,'Points - Wickets'!$A$5:$A$58,0),MATCH(W$7,'Points - Wickets'!$A$5:$Z$5,0)))*10)+((INDEX('Points - 5 fers'!$A$5:$Z$58,MATCH($A25,'Points - 5 fers'!$A$5:$A$58,0),MATCH(W$7,'Points - 5 fers'!$A$5:$Z$5,0)))*50)+((INDEX('Points - Hattrick'!$A$5:$Z$58,MATCH($A25,'Points - Hattrick'!$A$5:$A$58,0),MATCH(W$7,'Points - Hattrick'!$A$5:$Z$5,0)))*100)+((INDEX('Points - Fielding'!$A$5:$Z$58,MATCH($A25,'Points - Fielding'!$A$5:$A$58,0),MATCH(W$7,'Points - Fielding'!$A$5:$Z$5,0)))*10)</f>
        <v>0</v>
      </c>
      <c r="X25" s="130">
        <f>(INDEX('Points - Runs'!$A$5:$Z$58,MATCH($A25,'Points - Runs'!$A$5:$A$58,0),MATCH(X$7,'Points - Runs'!$A$5:$Z$5,0)))+((INDEX('Points - Runs 50s'!$A$5:$Z$58,MATCH($A25,'Points - Runs 50s'!$A$5:$A$58,0),MATCH(X$7,'Points - Runs 50s'!$A$5:$Z$5,0)))*25)+((INDEX('Points - Runs 100s'!$A$5:$Z$58,MATCH($A25,'Points - Runs 100s'!$A$5:$A$58,0),MATCH(X$7,'Points - Runs 100s'!$A$5:$Z$5,0)))*50)+((INDEX('Points - Wickets'!$A$5:$Z$58,MATCH($A25,'Points - Wickets'!$A$5:$A$58,0),MATCH(X$7,'Points - Wickets'!$A$5:$Z$5,0)))*10)+((INDEX('Points - 5 fers'!$A$5:$Z$58,MATCH($A25,'Points - 5 fers'!$A$5:$A$58,0),MATCH(X$7,'Points - 5 fers'!$A$5:$Z$5,0)))*50)+((INDEX('Points - Hattrick'!$A$5:$Z$58,MATCH($A25,'Points - Hattrick'!$A$5:$A$58,0),MATCH(X$7,'Points - Hattrick'!$A$5:$Z$5,0)))*100)+((INDEX('Points - Fielding'!$A$5:$Z$58,MATCH($A25,'Points - Fielding'!$A$5:$A$58,0),MATCH(X$7,'Points - Fielding'!$A$5:$Z$5,0)))*10)</f>
        <v>0</v>
      </c>
      <c r="Y25" s="130">
        <f>(INDEX('Points - Runs'!$A$5:$Z$58,MATCH($A25,'Points - Runs'!$A$5:$A$58,0),MATCH(Y$7,'Points - Runs'!$A$5:$Z$5,0)))+((INDEX('Points - Runs 50s'!$A$5:$Z$58,MATCH($A25,'Points - Runs 50s'!$A$5:$A$58,0),MATCH(Y$7,'Points - Runs 50s'!$A$5:$Z$5,0)))*25)+((INDEX('Points - Runs 100s'!$A$5:$Z$58,MATCH($A25,'Points - Runs 100s'!$A$5:$A$58,0),MATCH(Y$7,'Points - Runs 100s'!$A$5:$Z$5,0)))*50)+((INDEX('Points - Wickets'!$A$5:$Z$58,MATCH($A25,'Points - Wickets'!$A$5:$A$58,0),MATCH(Y$7,'Points - Wickets'!$A$5:$Z$5,0)))*10)+((INDEX('Points - 5 fers'!$A$5:$Z$58,MATCH($A25,'Points - 5 fers'!$A$5:$A$58,0),MATCH(Y$7,'Points - 5 fers'!$A$5:$Z$5,0)))*50)+((INDEX('Points - Hattrick'!$A$5:$Z$58,MATCH($A25,'Points - Hattrick'!$A$5:$A$58,0),MATCH(Y$7,'Points - Hattrick'!$A$5:$Z$5,0)))*100)+((INDEX('Points - Fielding'!$A$5:$Z$58,MATCH($A25,'Points - Fielding'!$A$5:$A$58,0),MATCH(Y$7,'Points - Fielding'!$A$5:$Z$5,0)))*10)</f>
        <v>0</v>
      </c>
      <c r="Z25" s="130">
        <f>(INDEX('Points - Runs'!$A$5:$Z$58,MATCH($A25,'Points - Runs'!$A$5:$A$58,0),MATCH(Z$7,'Points - Runs'!$A$5:$Z$5,0)))+((INDEX('Points - Runs 50s'!$A$5:$Z$58,MATCH($A25,'Points - Runs 50s'!$A$5:$A$58,0),MATCH(Z$7,'Points - Runs 50s'!$A$5:$Z$5,0)))*25)+((INDEX('Points - Runs 100s'!$A$5:$Z$58,MATCH($A25,'Points - Runs 100s'!$A$5:$A$58,0),MATCH(Z$7,'Points - Runs 100s'!$A$5:$Z$5,0)))*50)+((INDEX('Points - Wickets'!$A$5:$Z$58,MATCH($A25,'Points - Wickets'!$A$5:$A$58,0),MATCH(Z$7,'Points - Wickets'!$A$5:$Z$5,0)))*10)+((INDEX('Points - 5 fers'!$A$5:$Z$58,MATCH($A25,'Points - 5 fers'!$A$5:$A$58,0),MATCH(Z$7,'Points - 5 fers'!$A$5:$Z$5,0)))*50)+((INDEX('Points - Hattrick'!$A$5:$Z$58,MATCH($A25,'Points - Hattrick'!$A$5:$A$58,0),MATCH(Z$7,'Points - Hattrick'!$A$5:$Z$5,0)))*100)+((INDEX('Points - Fielding'!$A$5:$Z$58,MATCH($A25,'Points - Fielding'!$A$5:$A$58,0),MATCH(Z$7,'Points - Fielding'!$A$5:$Z$5,0)))*10)</f>
        <v>0</v>
      </c>
      <c r="AA25" s="233">
        <f t="shared" si="2"/>
        <v>107</v>
      </c>
      <c r="AB25" s="231">
        <f t="shared" si="3"/>
        <v>120</v>
      </c>
      <c r="AC25" s="231">
        <f t="shared" si="4"/>
        <v>0</v>
      </c>
      <c r="AD25" s="231">
        <f t="shared" si="5"/>
        <v>0</v>
      </c>
      <c r="AE25" s="120">
        <f t="shared" si="0"/>
        <v>227</v>
      </c>
      <c r="AF25" s="187">
        <f t="shared" si="1"/>
        <v>28.375</v>
      </c>
      <c r="AH25" s="125">
        <f t="shared" si="6"/>
        <v>25</v>
      </c>
    </row>
    <row r="26" spans="1:34" s="125" customFormat="1" ht="18.75" customHeight="1" x14ac:dyDescent="0.25">
      <c r="A26" s="125" t="s">
        <v>26</v>
      </c>
      <c r="B26" s="126" t="s">
        <v>78</v>
      </c>
      <c r="C26" s="125" t="s">
        <v>98</v>
      </c>
      <c r="D26" s="127">
        <v>6.5</v>
      </c>
      <c r="E26" s="139">
        <f>(INDEX('Points - Runs'!$A$5:$Z$58,MATCH($A26,'Points - Runs'!$A$5:$A$58,0),MATCH(E$7,'Points - Runs'!$A$5:$Z$5,0)))+((INDEX('Points - Runs 50s'!$A$5:$Z$58,MATCH($A26,'Points - Runs 50s'!$A$5:$A$58,0),MATCH(E$7,'Points - Runs 50s'!$A$5:$Z$5,0)))*25)+((INDEX('Points - Runs 100s'!$A$5:$Z$58,MATCH($A26,'Points - Runs 100s'!$A$5:$A$58,0),MATCH(E$7,'Points - Runs 100s'!$A$5:$Z$5,0)))*50)+((INDEX('Points - Wickets'!$A$5:$Z$58,MATCH($A26,'Points - Wickets'!$A$5:$A$58,0),MATCH(E$7,'Points - Wickets'!$A$5:$Z$5,0)))*10)+((INDEX('Points - 5 fers'!$A$5:$Z$58,MATCH($A26,'Points - 5 fers'!$A$5:$A$58,0),MATCH(E$7,'Points - 5 fers'!$A$5:$Z$5,0)))*50)+((INDEX('Points - Hattrick'!$A$5:$Z$58,MATCH($A26,'Points - Hattrick'!$A$5:$A$58,0),MATCH(E$7,'Points - Hattrick'!$A$5:$Z$5,0)))*100)+((INDEX('Points - Fielding'!$A$5:$Z$58,MATCH($A26,'Points - Fielding'!$A$5:$A$58,0),MATCH(E$7,'Points - Fielding'!$A$5:$Z$5,0)))*10)</f>
        <v>10</v>
      </c>
      <c r="F26" s="139">
        <f>(INDEX('Points - Runs'!$A$5:$Z$58,MATCH($A26,'Points - Runs'!$A$5:$A$58,0),MATCH(F$7,'Points - Runs'!$A$5:$Z$5,0)))+((INDEX('Points - Runs 50s'!$A$5:$Z$58,MATCH($A26,'Points - Runs 50s'!$A$5:$A$58,0),MATCH(F$7,'Points - Runs 50s'!$A$5:$Z$5,0)))*25)+((INDEX('Points - Runs 100s'!$A$5:$Z$58,MATCH($A26,'Points - Runs 100s'!$A$5:$A$58,0),MATCH(F$7,'Points - Runs 100s'!$A$5:$Z$5,0)))*50)+((INDEX('Points - Wickets'!$A$5:$Z$58,MATCH($A26,'Points - Wickets'!$A$5:$A$58,0),MATCH(F$7,'Points - Wickets'!$A$5:$Z$5,0)))*10)+((INDEX('Points - 5 fers'!$A$5:$Z$58,MATCH($A26,'Points - 5 fers'!$A$5:$A$58,0),MATCH(F$7,'Points - 5 fers'!$A$5:$Z$5,0)))*50)+((INDEX('Points - Hattrick'!$A$5:$Z$58,MATCH($A26,'Points - Hattrick'!$A$5:$A$58,0),MATCH(F$7,'Points - Hattrick'!$A$5:$Z$5,0)))*100)+((INDEX('Points - Fielding'!$A$5:$Z$58,MATCH($A26,'Points - Fielding'!$A$5:$A$58,0),MATCH(F$7,'Points - Fielding'!$A$5:$Z$5,0)))*10)</f>
        <v>10</v>
      </c>
      <c r="G26" s="139">
        <f>(INDEX('Points - Runs'!$A$5:$Z$58,MATCH($A26,'Points - Runs'!$A$5:$A$58,0),MATCH(G$7,'Points - Runs'!$A$5:$Z$5,0)))+((INDEX('Points - Runs 50s'!$A$5:$Z$58,MATCH($A26,'Points - Runs 50s'!$A$5:$A$58,0),MATCH(G$7,'Points - Runs 50s'!$A$5:$Z$5,0)))*25)+((INDEX('Points - Runs 100s'!$A$5:$Z$58,MATCH($A26,'Points - Runs 100s'!$A$5:$A$58,0),MATCH(G$7,'Points - Runs 100s'!$A$5:$Z$5,0)))*50)+((INDEX('Points - Wickets'!$A$5:$Z$58,MATCH($A26,'Points - Wickets'!$A$5:$A$58,0),MATCH(G$7,'Points - Wickets'!$A$5:$Z$5,0)))*10)+((INDEX('Points - 5 fers'!$A$5:$Z$58,MATCH($A26,'Points - 5 fers'!$A$5:$A$58,0),MATCH(G$7,'Points - 5 fers'!$A$5:$Z$5,0)))*50)+((INDEX('Points - Hattrick'!$A$5:$Z$58,MATCH($A26,'Points - Hattrick'!$A$5:$A$58,0),MATCH(G$7,'Points - Hattrick'!$A$5:$Z$5,0)))*100)+((INDEX('Points - Fielding'!$A$5:$Z$58,MATCH($A26,'Points - Fielding'!$A$5:$A$58,0),MATCH(G$7,'Points - Fielding'!$A$5:$Z$5,0)))*10)</f>
        <v>12</v>
      </c>
      <c r="H26" s="128">
        <f>(INDEX('Points - Runs'!$A$5:$Z$58,MATCH($A26,'Points - Runs'!$A$5:$A$58,0),MATCH(H$7,'Points - Runs'!$A$5:$Z$5,0)))+((INDEX('Points - Runs 50s'!$A$5:$Z$58,MATCH($A26,'Points - Runs 50s'!$A$5:$A$58,0),MATCH(H$7,'Points - Runs 50s'!$A$5:$Z$5,0)))*25)+((INDEX('Points - Runs 100s'!$A$5:$Z$58,MATCH($A26,'Points - Runs 100s'!$A$5:$A$58,0),MATCH(H$7,'Points - Runs 100s'!$A$5:$Z$5,0)))*50)+((INDEX('Points - Wickets'!$A$5:$Z$58,MATCH($A26,'Points - Wickets'!$A$5:$A$58,0),MATCH(H$7,'Points - Wickets'!$A$5:$Z$5,0)))*10)+((INDEX('Points - 5 fers'!$A$5:$Z$58,MATCH($A26,'Points - 5 fers'!$A$5:$A$58,0),MATCH(H$7,'Points - 5 fers'!$A$5:$Z$5,0)))*50)+((INDEX('Points - Hattrick'!$A$5:$Z$58,MATCH($A26,'Points - Hattrick'!$A$5:$A$58,0),MATCH(H$7,'Points - Hattrick'!$A$5:$Z$5,0)))*100)+((INDEX('Points - Fielding'!$A$5:$Z$58,MATCH($A26,'Points - Fielding'!$A$5:$A$58,0),MATCH(H$7,'Points - Fielding'!$A$5:$Z$5,0)))*10)</f>
        <v>10</v>
      </c>
      <c r="I26" s="128">
        <f>(INDEX('Points - Runs'!$A$5:$Z$58,MATCH($A26,'Points - Runs'!$A$5:$A$58,0),MATCH(I$7,'Points - Runs'!$A$5:$Z$5,0)))+((INDEX('Points - Runs 50s'!$A$5:$Z$58,MATCH($A26,'Points - Runs 50s'!$A$5:$A$58,0),MATCH(I$7,'Points - Runs 50s'!$A$5:$Z$5,0)))*25)+((INDEX('Points - Runs 100s'!$A$5:$Z$58,MATCH($A26,'Points - Runs 100s'!$A$5:$A$58,0),MATCH(I$7,'Points - Runs 100s'!$A$5:$Z$5,0)))*50)+((INDEX('Points - Wickets'!$A$5:$Z$58,MATCH($A26,'Points - Wickets'!$A$5:$A$58,0),MATCH(I$7,'Points - Wickets'!$A$5:$Z$5,0)))*10)+((INDEX('Points - 5 fers'!$A$5:$Z$58,MATCH($A26,'Points - 5 fers'!$A$5:$A$58,0),MATCH(I$7,'Points - 5 fers'!$A$5:$Z$5,0)))*50)+((INDEX('Points - Hattrick'!$A$5:$Z$58,MATCH($A26,'Points - Hattrick'!$A$5:$A$58,0),MATCH(I$7,'Points - Hattrick'!$A$5:$Z$5,0)))*100)+((INDEX('Points - Fielding'!$A$5:$Z$58,MATCH($A26,'Points - Fielding'!$A$5:$A$58,0),MATCH(I$7,'Points - Fielding'!$A$5:$Z$5,0)))*10)</f>
        <v>20</v>
      </c>
      <c r="J26" s="130">
        <f>(INDEX('Points - Runs'!$A$5:$Z$58,MATCH($A26,'Points - Runs'!$A$5:$A$58,0),MATCH(J$7,'Points - Runs'!$A$5:$Z$5,0)))+((INDEX('Points - Runs 50s'!$A$5:$Z$58,MATCH($A26,'Points - Runs 50s'!$A$5:$A$58,0),MATCH(J$7,'Points - Runs 50s'!$A$5:$Z$5,0)))*25)+((INDEX('Points - Runs 100s'!$A$5:$Z$58,MATCH($A26,'Points - Runs 100s'!$A$5:$A$58,0),MATCH(J$7,'Points - Runs 100s'!$A$5:$Z$5,0)))*50)+((INDEX('Points - Wickets'!$A$5:$Z$58,MATCH($A26,'Points - Wickets'!$A$5:$A$58,0),MATCH(J$7,'Points - Wickets'!$A$5:$Z$5,0)))*10)+((INDEX('Points - 5 fers'!$A$5:$Z$58,MATCH($A26,'Points - 5 fers'!$A$5:$A$58,0),MATCH(J$7,'Points - 5 fers'!$A$5:$Z$5,0)))*50)+((INDEX('Points - Hattrick'!$A$5:$Z$58,MATCH($A26,'Points - Hattrick'!$A$5:$A$58,0),MATCH(J$7,'Points - Hattrick'!$A$5:$Z$5,0)))*100)+((INDEX('Points - Fielding'!$A$5:$Z$58,MATCH($A26,'Points - Fielding'!$A$5:$A$58,0),MATCH(J$7,'Points - Fielding'!$A$5:$Z$5,0)))*10)</f>
        <v>0</v>
      </c>
      <c r="K26" s="129">
        <f>(INDEX('Points - Runs'!$A$5:$Z$58,MATCH($A26,'Points - Runs'!$A$5:$A$58,0),MATCH(K$7,'Points - Runs'!$A$5:$Z$5,0)))+((INDEX('Points - Runs 50s'!$A$5:$Z$58,MATCH($A26,'Points - Runs 50s'!$A$5:$A$58,0),MATCH(K$7,'Points - Runs 50s'!$A$5:$Z$5,0)))*25)+((INDEX('Points - Runs 100s'!$A$5:$Z$58,MATCH($A26,'Points - Runs 100s'!$A$5:$A$58,0),MATCH(K$7,'Points - Runs 100s'!$A$5:$Z$5,0)))*50)+((INDEX('Points - Wickets'!$A$5:$Z$58,MATCH($A26,'Points - Wickets'!$A$5:$A$58,0),MATCH(K$7,'Points - Wickets'!$A$5:$Z$5,0)))*10)+((INDEX('Points - 5 fers'!$A$5:$Z$58,MATCH($A26,'Points - 5 fers'!$A$5:$A$58,0),MATCH(K$7,'Points - 5 fers'!$A$5:$Z$5,0)))*50)+((INDEX('Points - Hattrick'!$A$5:$Z$58,MATCH($A26,'Points - Hattrick'!$A$5:$A$58,0),MATCH(K$7,'Points - Hattrick'!$A$5:$Z$5,0)))*100)+((INDEX('Points - Fielding'!$A$5:$Z$58,MATCH($A26,'Points - Fielding'!$A$5:$A$58,0),MATCH(K$7,'Points - Fielding'!$A$5:$Z$5,0)))*10)</f>
        <v>20</v>
      </c>
      <c r="L26" s="130">
        <f>(INDEX('Points - Runs'!$A$5:$Z$58,MATCH($A26,'Points - Runs'!$A$5:$A$58,0),MATCH(L$7,'Points - Runs'!$A$5:$Z$5,0)))+((INDEX('Points - Runs 50s'!$A$5:$Z$58,MATCH($A26,'Points - Runs 50s'!$A$5:$A$58,0),MATCH(L$7,'Points - Runs 50s'!$A$5:$Z$5,0)))*25)+((INDEX('Points - Runs 100s'!$A$5:$Z$58,MATCH($A26,'Points - Runs 100s'!$A$5:$A$58,0),MATCH(L$7,'Points - Runs 100s'!$A$5:$Z$5,0)))*50)+((INDEX('Points - Wickets'!$A$5:$Z$58,MATCH($A26,'Points - Wickets'!$A$5:$A$58,0),MATCH(L$7,'Points - Wickets'!$A$5:$Z$5,0)))*10)+((INDEX('Points - 5 fers'!$A$5:$Z$58,MATCH($A26,'Points - 5 fers'!$A$5:$A$58,0),MATCH(L$7,'Points - 5 fers'!$A$5:$Z$5,0)))*50)+((INDEX('Points - Hattrick'!$A$5:$Z$58,MATCH($A26,'Points - Hattrick'!$A$5:$A$58,0),MATCH(L$7,'Points - Hattrick'!$A$5:$Z$5,0)))*100)+((INDEX('Points - Fielding'!$A$5:$Z$58,MATCH($A26,'Points - Fielding'!$A$5:$A$58,0),MATCH(L$7,'Points - Fielding'!$A$5:$Z$5,0)))*10)</f>
        <v>30</v>
      </c>
      <c r="M26" s="130">
        <f>(INDEX('Points - Runs'!$A$5:$Z$58,MATCH($A26,'Points - Runs'!$A$5:$A$58,0),MATCH(M$7,'Points - Runs'!$A$5:$Z$5,0)))+((INDEX('Points - Runs 50s'!$A$5:$Z$58,MATCH($A26,'Points - Runs 50s'!$A$5:$A$58,0),MATCH(M$7,'Points - Runs 50s'!$A$5:$Z$5,0)))*25)+((INDEX('Points - Runs 100s'!$A$5:$Z$58,MATCH($A26,'Points - Runs 100s'!$A$5:$A$58,0),MATCH(M$7,'Points - Runs 100s'!$A$5:$Z$5,0)))*50)+((INDEX('Points - Wickets'!$A$5:$Z$58,MATCH($A26,'Points - Wickets'!$A$5:$A$58,0),MATCH(M$7,'Points - Wickets'!$A$5:$Z$5,0)))*10)+((INDEX('Points - 5 fers'!$A$5:$Z$58,MATCH($A26,'Points - 5 fers'!$A$5:$A$58,0),MATCH(M$7,'Points - 5 fers'!$A$5:$Z$5,0)))*50)+((INDEX('Points - Hattrick'!$A$5:$Z$58,MATCH($A26,'Points - Hattrick'!$A$5:$A$58,0),MATCH(M$7,'Points - Hattrick'!$A$5:$Z$5,0)))*100)+((INDEX('Points - Fielding'!$A$5:$Z$58,MATCH($A26,'Points - Fielding'!$A$5:$A$58,0),MATCH(M$7,'Points - Fielding'!$A$5:$Z$5,0)))*10)</f>
        <v>10</v>
      </c>
      <c r="N26" s="130">
        <f>(INDEX('Points - Runs'!$A$5:$Z$58,MATCH($A26,'Points - Runs'!$A$5:$A$58,0),MATCH(N$7,'Points - Runs'!$A$5:$Z$5,0)))+((INDEX('Points - Runs 50s'!$A$5:$Z$58,MATCH($A26,'Points - Runs 50s'!$A$5:$A$58,0),MATCH(N$7,'Points - Runs 50s'!$A$5:$Z$5,0)))*25)+((INDEX('Points - Runs 100s'!$A$5:$Z$58,MATCH($A26,'Points - Runs 100s'!$A$5:$A$58,0),MATCH(N$7,'Points - Runs 100s'!$A$5:$Z$5,0)))*50)+((INDEX('Points - Wickets'!$A$5:$Z$58,MATCH($A26,'Points - Wickets'!$A$5:$A$58,0),MATCH(N$7,'Points - Wickets'!$A$5:$Z$5,0)))*10)+((INDEX('Points - 5 fers'!$A$5:$Z$58,MATCH($A26,'Points - 5 fers'!$A$5:$A$58,0),MATCH(N$7,'Points - 5 fers'!$A$5:$Z$5,0)))*50)+((INDEX('Points - Hattrick'!$A$5:$Z$58,MATCH($A26,'Points - Hattrick'!$A$5:$A$58,0),MATCH(N$7,'Points - Hattrick'!$A$5:$Z$5,0)))*100)+((INDEX('Points - Fielding'!$A$5:$Z$58,MATCH($A26,'Points - Fielding'!$A$5:$A$58,0),MATCH(N$7,'Points - Fielding'!$A$5:$Z$5,0)))*10)</f>
        <v>20</v>
      </c>
      <c r="O26" s="130">
        <f>(INDEX('Points - Runs'!$A$5:$Z$58,MATCH($A26,'Points - Runs'!$A$5:$A$58,0),MATCH(O$7,'Points - Runs'!$A$5:$Z$5,0)))+((INDEX('Points - Runs 50s'!$A$5:$Z$58,MATCH($A26,'Points - Runs 50s'!$A$5:$A$58,0),MATCH(O$7,'Points - Runs 50s'!$A$5:$Z$5,0)))*25)+((INDEX('Points - Runs 100s'!$A$5:$Z$58,MATCH($A26,'Points - Runs 100s'!$A$5:$A$58,0),MATCH(O$7,'Points - Runs 100s'!$A$5:$Z$5,0)))*50)+((INDEX('Points - Wickets'!$A$5:$Z$58,MATCH($A26,'Points - Wickets'!$A$5:$A$58,0),MATCH(O$7,'Points - Wickets'!$A$5:$Z$5,0)))*10)+((INDEX('Points - 5 fers'!$A$5:$Z$58,MATCH($A26,'Points - 5 fers'!$A$5:$A$58,0),MATCH(O$7,'Points - 5 fers'!$A$5:$Z$5,0)))*50)+((INDEX('Points - Hattrick'!$A$5:$Z$58,MATCH($A26,'Points - Hattrick'!$A$5:$A$58,0),MATCH(O$7,'Points - Hattrick'!$A$5:$Z$5,0)))*100)+((INDEX('Points - Fielding'!$A$5:$Z$58,MATCH($A26,'Points - Fielding'!$A$5:$A$58,0),MATCH(O$7,'Points - Fielding'!$A$5:$Z$5,0)))*10)</f>
        <v>20</v>
      </c>
      <c r="P26" s="131">
        <f>(INDEX('Points - Runs'!$A$5:$Z$58,MATCH($A26,'Points - Runs'!$A$5:$A$58,0),MATCH(P$7,'Points - Runs'!$A$5:$Z$5,0)))+((INDEX('Points - Runs 50s'!$A$5:$Z$58,MATCH($A26,'Points - Runs 50s'!$A$5:$A$58,0),MATCH(P$7,'Points - Runs 50s'!$A$5:$Z$5,0)))*25)+((INDEX('Points - Runs 100s'!$A$5:$Z$58,MATCH($A26,'Points - Runs 100s'!$A$5:$A$58,0),MATCH(P$7,'Points - Runs 100s'!$A$5:$Z$5,0)))*50)+((INDEX('Points - Wickets'!$A$5:$Z$58,MATCH($A26,'Points - Wickets'!$A$5:$A$58,0),MATCH(P$7,'Points - Wickets'!$A$5:$Z$5,0)))*10)+((INDEX('Points - 5 fers'!$A$5:$Z$58,MATCH($A26,'Points - 5 fers'!$A$5:$A$58,0),MATCH(P$7,'Points - 5 fers'!$A$5:$Z$5,0)))*50)+((INDEX('Points - Hattrick'!$A$5:$Z$58,MATCH($A26,'Points - Hattrick'!$A$5:$A$58,0),MATCH(P$7,'Points - Hattrick'!$A$5:$Z$5,0)))*100)+((INDEX('Points - Fielding'!$A$5:$Z$58,MATCH($A26,'Points - Fielding'!$A$5:$A$58,0),MATCH(P$7,'Points - Fielding'!$A$5:$Z$5,0)))*10)</f>
        <v>1</v>
      </c>
      <c r="Q26" s="128">
        <f>(INDEX('Points - Runs'!$A$5:$Z$58,MATCH($A26,'Points - Runs'!$A$5:$A$58,0),MATCH(Q$7,'Points - Runs'!$A$5:$Z$5,0)))+((INDEX('Points - Runs 50s'!$A$5:$Z$58,MATCH($A26,'Points - Runs 50s'!$A$5:$A$58,0),MATCH(Q$7,'Points - Runs 50s'!$A$5:$Z$5,0)))*25)+((INDEX('Points - Runs 100s'!$A$5:$Z$58,MATCH($A26,'Points - Runs 100s'!$A$5:$A$58,0),MATCH(Q$7,'Points - Runs 100s'!$A$5:$Z$5,0)))*50)+((INDEX('Points - Wickets'!$A$5:$Z$58,MATCH($A26,'Points - Wickets'!$A$5:$A$58,0),MATCH(Q$7,'Points - Wickets'!$A$5:$Z$5,0)))*10)+((INDEX('Points - 5 fers'!$A$5:$Z$58,MATCH($A26,'Points - 5 fers'!$A$5:$A$58,0),MATCH(Q$7,'Points - 5 fers'!$A$5:$Z$5,0)))*50)+((INDEX('Points - Hattrick'!$A$5:$Z$58,MATCH($A26,'Points - Hattrick'!$A$5:$A$58,0),MATCH(Q$7,'Points - Hattrick'!$A$5:$Z$5,0)))*100)+((INDEX('Points - Fielding'!$A$5:$Z$58,MATCH($A26,'Points - Fielding'!$A$5:$A$58,0),MATCH(Q$7,'Points - Fielding'!$A$5:$Z$5,0)))*10)</f>
        <v>0</v>
      </c>
      <c r="R26" s="128">
        <f>(INDEX('Points - Runs'!$A$5:$Z$58,MATCH($A26,'Points - Runs'!$A$5:$A$58,0),MATCH(R$7,'Points - Runs'!$A$5:$Z$5,0)))+((INDEX('Points - Runs 50s'!$A$5:$Z$58,MATCH($A26,'Points - Runs 50s'!$A$5:$A$58,0),MATCH(R$7,'Points - Runs 50s'!$A$5:$Z$5,0)))*25)+((INDEX('Points - Runs 100s'!$A$5:$Z$58,MATCH($A26,'Points - Runs 100s'!$A$5:$A$58,0),MATCH(R$7,'Points - Runs 100s'!$A$5:$Z$5,0)))*50)+((INDEX('Points - Wickets'!$A$5:$Z$58,MATCH($A26,'Points - Wickets'!$A$5:$A$58,0),MATCH(R$7,'Points - Wickets'!$A$5:$Z$5,0)))*10)+((INDEX('Points - 5 fers'!$A$5:$Z$58,MATCH($A26,'Points - 5 fers'!$A$5:$A$58,0),MATCH(R$7,'Points - 5 fers'!$A$5:$Z$5,0)))*50)+((INDEX('Points - Hattrick'!$A$5:$Z$58,MATCH($A26,'Points - Hattrick'!$A$5:$A$58,0),MATCH(R$7,'Points - Hattrick'!$A$5:$Z$5,0)))*100)+((INDEX('Points - Fielding'!$A$5:$Z$58,MATCH($A26,'Points - Fielding'!$A$5:$A$58,0),MATCH(R$7,'Points - Fielding'!$A$5:$Z$5,0)))*10)</f>
        <v>0</v>
      </c>
      <c r="S26" s="128">
        <f>(INDEX('Points - Runs'!$A$5:$Z$58,MATCH($A26,'Points - Runs'!$A$5:$A$58,0),MATCH(S$7,'Points - Runs'!$A$5:$Z$5,0)))+((INDEX('Points - Runs 50s'!$A$5:$Z$58,MATCH($A26,'Points - Runs 50s'!$A$5:$A$58,0),MATCH(S$7,'Points - Runs 50s'!$A$5:$Z$5,0)))*25)+((INDEX('Points - Runs 100s'!$A$5:$Z$58,MATCH($A26,'Points - Runs 100s'!$A$5:$A$58,0),MATCH(S$7,'Points - Runs 100s'!$A$5:$Z$5,0)))*50)+((INDEX('Points - Wickets'!$A$5:$Z$58,MATCH($A26,'Points - Wickets'!$A$5:$A$58,0),MATCH(S$7,'Points - Wickets'!$A$5:$Z$5,0)))*10)+((INDEX('Points - 5 fers'!$A$5:$Z$58,MATCH($A26,'Points - 5 fers'!$A$5:$A$58,0),MATCH(S$7,'Points - 5 fers'!$A$5:$Z$5,0)))*50)+((INDEX('Points - Hattrick'!$A$5:$Z$58,MATCH($A26,'Points - Hattrick'!$A$5:$A$58,0),MATCH(S$7,'Points - Hattrick'!$A$5:$Z$5,0)))*100)+((INDEX('Points - Fielding'!$A$5:$Z$58,MATCH($A26,'Points - Fielding'!$A$5:$A$58,0),MATCH(S$7,'Points - Fielding'!$A$5:$Z$5,0)))*10)</f>
        <v>0</v>
      </c>
      <c r="T26" s="128">
        <f>(INDEX('Points - Runs'!$A$5:$Z$58,MATCH($A26,'Points - Runs'!$A$5:$A$58,0),MATCH(T$7,'Points - Runs'!$A$5:$Z$5,0)))+((INDEX('Points - Runs 50s'!$A$5:$Z$58,MATCH($A26,'Points - Runs 50s'!$A$5:$A$58,0),MATCH(T$7,'Points - Runs 50s'!$A$5:$Z$5,0)))*25)+((INDEX('Points - Runs 100s'!$A$5:$Z$58,MATCH($A26,'Points - Runs 100s'!$A$5:$A$58,0),MATCH(T$7,'Points - Runs 100s'!$A$5:$Z$5,0)))*50)+((INDEX('Points - Wickets'!$A$5:$Z$58,MATCH($A26,'Points - Wickets'!$A$5:$A$58,0),MATCH(T$7,'Points - Wickets'!$A$5:$Z$5,0)))*10)+((INDEX('Points - 5 fers'!$A$5:$Z$58,MATCH($A26,'Points - 5 fers'!$A$5:$A$58,0),MATCH(T$7,'Points - 5 fers'!$A$5:$Z$5,0)))*50)+((INDEX('Points - Hattrick'!$A$5:$Z$58,MATCH($A26,'Points - Hattrick'!$A$5:$A$58,0),MATCH(T$7,'Points - Hattrick'!$A$5:$Z$5,0)))*100)+((INDEX('Points - Fielding'!$A$5:$Z$58,MATCH($A26,'Points - Fielding'!$A$5:$A$58,0),MATCH(T$7,'Points - Fielding'!$A$5:$Z$5,0)))*10)</f>
        <v>0</v>
      </c>
      <c r="U26" s="128">
        <f>(INDEX('Points - Runs'!$A$5:$Z$58,MATCH($A26,'Points - Runs'!$A$5:$A$58,0),MATCH(U$7,'Points - Runs'!$A$5:$Z$5,0)))+((INDEX('Points - Runs 50s'!$A$5:$Z$58,MATCH($A26,'Points - Runs 50s'!$A$5:$A$58,0),MATCH(U$7,'Points - Runs 50s'!$A$5:$Z$5,0)))*25)+((INDEX('Points - Runs 100s'!$A$5:$Z$58,MATCH($A26,'Points - Runs 100s'!$A$5:$A$58,0),MATCH(U$7,'Points - Runs 100s'!$A$5:$Z$5,0)))*50)+((INDEX('Points - Wickets'!$A$5:$Z$58,MATCH($A26,'Points - Wickets'!$A$5:$A$58,0),MATCH(U$7,'Points - Wickets'!$A$5:$Z$5,0)))*10)+((INDEX('Points - 5 fers'!$A$5:$Z$58,MATCH($A26,'Points - 5 fers'!$A$5:$A$58,0),MATCH(U$7,'Points - 5 fers'!$A$5:$Z$5,0)))*50)+((INDEX('Points - Hattrick'!$A$5:$Z$58,MATCH($A26,'Points - Hattrick'!$A$5:$A$58,0),MATCH(U$7,'Points - Hattrick'!$A$5:$Z$5,0)))*100)+((INDEX('Points - Fielding'!$A$5:$Z$58,MATCH($A26,'Points - Fielding'!$A$5:$A$58,0),MATCH(U$7,'Points - Fielding'!$A$5:$Z$5,0)))*10)</f>
        <v>0</v>
      </c>
      <c r="V26" s="128">
        <f>(INDEX('Points - Runs'!$A$5:$Z$58,MATCH($A26,'Points - Runs'!$A$5:$A$58,0),MATCH(V$7,'Points - Runs'!$A$5:$Z$5,0)))+((INDEX('Points - Runs 50s'!$A$5:$Z$58,MATCH($A26,'Points - Runs 50s'!$A$5:$A$58,0),MATCH(V$7,'Points - Runs 50s'!$A$5:$Z$5,0)))*25)+((INDEX('Points - Runs 100s'!$A$5:$Z$58,MATCH($A26,'Points - Runs 100s'!$A$5:$A$58,0),MATCH(V$7,'Points - Runs 100s'!$A$5:$Z$5,0)))*50)+((INDEX('Points - Wickets'!$A$5:$Z$58,MATCH($A26,'Points - Wickets'!$A$5:$A$58,0),MATCH(V$7,'Points - Wickets'!$A$5:$Z$5,0)))*10)+((INDEX('Points - 5 fers'!$A$5:$Z$58,MATCH($A26,'Points - 5 fers'!$A$5:$A$58,0),MATCH(V$7,'Points - 5 fers'!$A$5:$Z$5,0)))*50)+((INDEX('Points - Hattrick'!$A$5:$Z$58,MATCH($A26,'Points - Hattrick'!$A$5:$A$58,0),MATCH(V$7,'Points - Hattrick'!$A$5:$Z$5,0)))*100)+((INDEX('Points - Fielding'!$A$5:$Z$58,MATCH($A26,'Points - Fielding'!$A$5:$A$58,0),MATCH(V$7,'Points - Fielding'!$A$5:$Z$5,0)))*10)</f>
        <v>0</v>
      </c>
      <c r="W26" s="129">
        <f>(INDEX('Points - Runs'!$A$5:$Z$58,MATCH($A26,'Points - Runs'!$A$5:$A$58,0),MATCH(W$7,'Points - Runs'!$A$5:$Z$5,0)))+((INDEX('Points - Runs 50s'!$A$5:$Z$58,MATCH($A26,'Points - Runs 50s'!$A$5:$A$58,0),MATCH(W$7,'Points - Runs 50s'!$A$5:$Z$5,0)))*25)+((INDEX('Points - Runs 100s'!$A$5:$Z$58,MATCH($A26,'Points - Runs 100s'!$A$5:$A$58,0),MATCH(W$7,'Points - Runs 100s'!$A$5:$Z$5,0)))*50)+((INDEX('Points - Wickets'!$A$5:$Z$58,MATCH($A26,'Points - Wickets'!$A$5:$A$58,0),MATCH(W$7,'Points - Wickets'!$A$5:$Z$5,0)))*10)+((INDEX('Points - 5 fers'!$A$5:$Z$58,MATCH($A26,'Points - 5 fers'!$A$5:$A$58,0),MATCH(W$7,'Points - 5 fers'!$A$5:$Z$5,0)))*50)+((INDEX('Points - Hattrick'!$A$5:$Z$58,MATCH($A26,'Points - Hattrick'!$A$5:$A$58,0),MATCH(W$7,'Points - Hattrick'!$A$5:$Z$5,0)))*100)+((INDEX('Points - Fielding'!$A$5:$Z$58,MATCH($A26,'Points - Fielding'!$A$5:$A$58,0),MATCH(W$7,'Points - Fielding'!$A$5:$Z$5,0)))*10)</f>
        <v>0</v>
      </c>
      <c r="X26" s="130">
        <f>(INDEX('Points - Runs'!$A$5:$Z$58,MATCH($A26,'Points - Runs'!$A$5:$A$58,0),MATCH(X$7,'Points - Runs'!$A$5:$Z$5,0)))+((INDEX('Points - Runs 50s'!$A$5:$Z$58,MATCH($A26,'Points - Runs 50s'!$A$5:$A$58,0),MATCH(X$7,'Points - Runs 50s'!$A$5:$Z$5,0)))*25)+((INDEX('Points - Runs 100s'!$A$5:$Z$58,MATCH($A26,'Points - Runs 100s'!$A$5:$A$58,0),MATCH(X$7,'Points - Runs 100s'!$A$5:$Z$5,0)))*50)+((INDEX('Points - Wickets'!$A$5:$Z$58,MATCH($A26,'Points - Wickets'!$A$5:$A$58,0),MATCH(X$7,'Points - Wickets'!$A$5:$Z$5,0)))*10)+((INDEX('Points - 5 fers'!$A$5:$Z$58,MATCH($A26,'Points - 5 fers'!$A$5:$A$58,0),MATCH(X$7,'Points - 5 fers'!$A$5:$Z$5,0)))*50)+((INDEX('Points - Hattrick'!$A$5:$Z$58,MATCH($A26,'Points - Hattrick'!$A$5:$A$58,0),MATCH(X$7,'Points - Hattrick'!$A$5:$Z$5,0)))*100)+((INDEX('Points - Fielding'!$A$5:$Z$58,MATCH($A26,'Points - Fielding'!$A$5:$A$58,0),MATCH(X$7,'Points - Fielding'!$A$5:$Z$5,0)))*10)</f>
        <v>0</v>
      </c>
      <c r="Y26" s="130">
        <f>(INDEX('Points - Runs'!$A$5:$Z$58,MATCH($A26,'Points - Runs'!$A$5:$A$58,0),MATCH(Y$7,'Points - Runs'!$A$5:$Z$5,0)))+((INDEX('Points - Runs 50s'!$A$5:$Z$58,MATCH($A26,'Points - Runs 50s'!$A$5:$A$58,0),MATCH(Y$7,'Points - Runs 50s'!$A$5:$Z$5,0)))*25)+((INDEX('Points - Runs 100s'!$A$5:$Z$58,MATCH($A26,'Points - Runs 100s'!$A$5:$A$58,0),MATCH(Y$7,'Points - Runs 100s'!$A$5:$Z$5,0)))*50)+((INDEX('Points - Wickets'!$A$5:$Z$58,MATCH($A26,'Points - Wickets'!$A$5:$A$58,0),MATCH(Y$7,'Points - Wickets'!$A$5:$Z$5,0)))*10)+((INDEX('Points - 5 fers'!$A$5:$Z$58,MATCH($A26,'Points - 5 fers'!$A$5:$A$58,0),MATCH(Y$7,'Points - 5 fers'!$A$5:$Z$5,0)))*50)+((INDEX('Points - Hattrick'!$A$5:$Z$58,MATCH($A26,'Points - Hattrick'!$A$5:$A$58,0),MATCH(Y$7,'Points - Hattrick'!$A$5:$Z$5,0)))*100)+((INDEX('Points - Fielding'!$A$5:$Z$58,MATCH($A26,'Points - Fielding'!$A$5:$A$58,0),MATCH(Y$7,'Points - Fielding'!$A$5:$Z$5,0)))*10)</f>
        <v>0</v>
      </c>
      <c r="Z26" s="130">
        <f>(INDEX('Points - Runs'!$A$5:$Z$58,MATCH($A26,'Points - Runs'!$A$5:$A$58,0),MATCH(Z$7,'Points - Runs'!$A$5:$Z$5,0)))+((INDEX('Points - Runs 50s'!$A$5:$Z$58,MATCH($A26,'Points - Runs 50s'!$A$5:$A$58,0),MATCH(Z$7,'Points - Runs 50s'!$A$5:$Z$5,0)))*25)+((INDEX('Points - Runs 100s'!$A$5:$Z$58,MATCH($A26,'Points - Runs 100s'!$A$5:$A$58,0),MATCH(Z$7,'Points - Runs 100s'!$A$5:$Z$5,0)))*50)+((INDEX('Points - Wickets'!$A$5:$Z$58,MATCH($A26,'Points - Wickets'!$A$5:$A$58,0),MATCH(Z$7,'Points - Wickets'!$A$5:$Z$5,0)))*10)+((INDEX('Points - 5 fers'!$A$5:$Z$58,MATCH($A26,'Points - 5 fers'!$A$5:$A$58,0),MATCH(Z$7,'Points - 5 fers'!$A$5:$Z$5,0)))*50)+((INDEX('Points - Hattrick'!$A$5:$Z$58,MATCH($A26,'Points - Hattrick'!$A$5:$A$58,0),MATCH(Z$7,'Points - Hattrick'!$A$5:$Z$5,0)))*100)+((INDEX('Points - Fielding'!$A$5:$Z$58,MATCH($A26,'Points - Fielding'!$A$5:$A$58,0),MATCH(Z$7,'Points - Fielding'!$A$5:$Z$5,0)))*10)</f>
        <v>0</v>
      </c>
      <c r="AA26" s="233">
        <f t="shared" si="2"/>
        <v>62</v>
      </c>
      <c r="AB26" s="231">
        <f t="shared" si="3"/>
        <v>101</v>
      </c>
      <c r="AC26" s="231">
        <f t="shared" si="4"/>
        <v>0</v>
      </c>
      <c r="AD26" s="231">
        <f t="shared" si="5"/>
        <v>0</v>
      </c>
      <c r="AE26" s="120">
        <f t="shared" si="0"/>
        <v>163</v>
      </c>
      <c r="AF26" s="187">
        <f t="shared" si="1"/>
        <v>25.076923076923077</v>
      </c>
      <c r="AH26" s="125">
        <f t="shared" si="6"/>
        <v>32</v>
      </c>
    </row>
    <row r="27" spans="1:34" s="125" customFormat="1" ht="18.75" customHeight="1" x14ac:dyDescent="0.25">
      <c r="A27" s="125" t="s">
        <v>31</v>
      </c>
      <c r="B27" s="126" t="s">
        <v>80</v>
      </c>
      <c r="C27" s="125" t="s">
        <v>98</v>
      </c>
      <c r="D27" s="127">
        <v>6</v>
      </c>
      <c r="E27" s="139">
        <f>(INDEX('Points - Runs'!$A$5:$Z$58,MATCH($A27,'Points - Runs'!$A$5:$A$58,0),MATCH(E$7,'Points - Runs'!$A$5:$Z$5,0)))+((INDEX('Points - Runs 50s'!$A$5:$Z$58,MATCH($A27,'Points - Runs 50s'!$A$5:$A$58,0),MATCH(E$7,'Points - Runs 50s'!$A$5:$Z$5,0)))*25)+((INDEX('Points - Runs 100s'!$A$5:$Z$58,MATCH($A27,'Points - Runs 100s'!$A$5:$A$58,0),MATCH(E$7,'Points - Runs 100s'!$A$5:$Z$5,0)))*50)+((INDEX('Points - Wickets'!$A$5:$Z$58,MATCH($A27,'Points - Wickets'!$A$5:$A$58,0),MATCH(E$7,'Points - Wickets'!$A$5:$Z$5,0)))*10)+((INDEX('Points - 5 fers'!$A$5:$Z$58,MATCH($A27,'Points - 5 fers'!$A$5:$A$58,0),MATCH(E$7,'Points - 5 fers'!$A$5:$Z$5,0)))*50)+((INDEX('Points - Hattrick'!$A$5:$Z$58,MATCH($A27,'Points - Hattrick'!$A$5:$A$58,0),MATCH(E$7,'Points - Hattrick'!$A$5:$Z$5,0)))*100)+((INDEX('Points - Fielding'!$A$5:$Z$58,MATCH($A27,'Points - Fielding'!$A$5:$A$58,0),MATCH(E$7,'Points - Fielding'!$A$5:$Z$5,0)))*10)</f>
        <v>1</v>
      </c>
      <c r="F27" s="139">
        <f>(INDEX('Points - Runs'!$A$5:$Z$58,MATCH($A27,'Points - Runs'!$A$5:$A$58,0),MATCH(F$7,'Points - Runs'!$A$5:$Z$5,0)))+((INDEX('Points - Runs 50s'!$A$5:$Z$58,MATCH($A27,'Points - Runs 50s'!$A$5:$A$58,0),MATCH(F$7,'Points - Runs 50s'!$A$5:$Z$5,0)))*25)+((INDEX('Points - Runs 100s'!$A$5:$Z$58,MATCH($A27,'Points - Runs 100s'!$A$5:$A$58,0),MATCH(F$7,'Points - Runs 100s'!$A$5:$Z$5,0)))*50)+((INDEX('Points - Wickets'!$A$5:$Z$58,MATCH($A27,'Points - Wickets'!$A$5:$A$58,0),MATCH(F$7,'Points - Wickets'!$A$5:$Z$5,0)))*10)+((INDEX('Points - 5 fers'!$A$5:$Z$58,MATCH($A27,'Points - 5 fers'!$A$5:$A$58,0),MATCH(F$7,'Points - 5 fers'!$A$5:$Z$5,0)))*50)+((INDEX('Points - Hattrick'!$A$5:$Z$58,MATCH($A27,'Points - Hattrick'!$A$5:$A$58,0),MATCH(F$7,'Points - Hattrick'!$A$5:$Z$5,0)))*100)+((INDEX('Points - Fielding'!$A$5:$Z$58,MATCH($A27,'Points - Fielding'!$A$5:$A$58,0),MATCH(F$7,'Points - Fielding'!$A$5:$Z$5,0)))*10)</f>
        <v>220</v>
      </c>
      <c r="G27" s="139">
        <f>(INDEX('Points - Runs'!$A$5:$Z$58,MATCH($A27,'Points - Runs'!$A$5:$A$58,0),MATCH(G$7,'Points - Runs'!$A$5:$Z$5,0)))+((INDEX('Points - Runs 50s'!$A$5:$Z$58,MATCH($A27,'Points - Runs 50s'!$A$5:$A$58,0),MATCH(G$7,'Points - Runs 50s'!$A$5:$Z$5,0)))*25)+((INDEX('Points - Runs 100s'!$A$5:$Z$58,MATCH($A27,'Points - Runs 100s'!$A$5:$A$58,0),MATCH(G$7,'Points - Runs 100s'!$A$5:$Z$5,0)))*50)+((INDEX('Points - Wickets'!$A$5:$Z$58,MATCH($A27,'Points - Wickets'!$A$5:$A$58,0),MATCH(G$7,'Points - Wickets'!$A$5:$Z$5,0)))*10)+((INDEX('Points - 5 fers'!$A$5:$Z$58,MATCH($A27,'Points - 5 fers'!$A$5:$A$58,0),MATCH(G$7,'Points - 5 fers'!$A$5:$Z$5,0)))*50)+((INDEX('Points - Hattrick'!$A$5:$Z$58,MATCH($A27,'Points - Hattrick'!$A$5:$A$58,0),MATCH(G$7,'Points - Hattrick'!$A$5:$Z$5,0)))*100)+((INDEX('Points - Fielding'!$A$5:$Z$58,MATCH($A27,'Points - Fielding'!$A$5:$A$58,0),MATCH(G$7,'Points - Fielding'!$A$5:$Z$5,0)))*10)</f>
        <v>40</v>
      </c>
      <c r="H27" s="128">
        <f>(INDEX('Points - Runs'!$A$5:$Z$58,MATCH($A27,'Points - Runs'!$A$5:$A$58,0),MATCH(H$7,'Points - Runs'!$A$5:$Z$5,0)))+((INDEX('Points - Runs 50s'!$A$5:$Z$58,MATCH($A27,'Points - Runs 50s'!$A$5:$A$58,0),MATCH(H$7,'Points - Runs 50s'!$A$5:$Z$5,0)))*25)+((INDEX('Points - Runs 100s'!$A$5:$Z$58,MATCH($A27,'Points - Runs 100s'!$A$5:$A$58,0),MATCH(H$7,'Points - Runs 100s'!$A$5:$Z$5,0)))*50)+((INDEX('Points - Wickets'!$A$5:$Z$58,MATCH($A27,'Points - Wickets'!$A$5:$A$58,0),MATCH(H$7,'Points - Wickets'!$A$5:$Z$5,0)))*10)+((INDEX('Points - 5 fers'!$A$5:$Z$58,MATCH($A27,'Points - 5 fers'!$A$5:$A$58,0),MATCH(H$7,'Points - 5 fers'!$A$5:$Z$5,0)))*50)+((INDEX('Points - Hattrick'!$A$5:$Z$58,MATCH($A27,'Points - Hattrick'!$A$5:$A$58,0),MATCH(H$7,'Points - Hattrick'!$A$5:$Z$5,0)))*100)+((INDEX('Points - Fielding'!$A$5:$Z$58,MATCH($A27,'Points - Fielding'!$A$5:$A$58,0),MATCH(H$7,'Points - Fielding'!$A$5:$Z$5,0)))*10)</f>
        <v>30</v>
      </c>
      <c r="I27" s="128">
        <f>(INDEX('Points - Runs'!$A$5:$Z$58,MATCH($A27,'Points - Runs'!$A$5:$A$58,0),MATCH(I$7,'Points - Runs'!$A$5:$Z$5,0)))+((INDEX('Points - Runs 50s'!$A$5:$Z$58,MATCH($A27,'Points - Runs 50s'!$A$5:$A$58,0),MATCH(I$7,'Points - Runs 50s'!$A$5:$Z$5,0)))*25)+((INDEX('Points - Runs 100s'!$A$5:$Z$58,MATCH($A27,'Points - Runs 100s'!$A$5:$A$58,0),MATCH(I$7,'Points - Runs 100s'!$A$5:$Z$5,0)))*50)+((INDEX('Points - Wickets'!$A$5:$Z$58,MATCH($A27,'Points - Wickets'!$A$5:$A$58,0),MATCH(I$7,'Points - Wickets'!$A$5:$Z$5,0)))*10)+((INDEX('Points - 5 fers'!$A$5:$Z$58,MATCH($A27,'Points - 5 fers'!$A$5:$A$58,0),MATCH(I$7,'Points - 5 fers'!$A$5:$Z$5,0)))*50)+((INDEX('Points - Hattrick'!$A$5:$Z$58,MATCH($A27,'Points - Hattrick'!$A$5:$A$58,0),MATCH(I$7,'Points - Hattrick'!$A$5:$Z$5,0)))*100)+((INDEX('Points - Fielding'!$A$5:$Z$58,MATCH($A27,'Points - Fielding'!$A$5:$A$58,0),MATCH(I$7,'Points - Fielding'!$A$5:$Z$5,0)))*10)</f>
        <v>2</v>
      </c>
      <c r="J27" s="130">
        <f>(INDEX('Points - Runs'!$A$5:$Z$58,MATCH($A27,'Points - Runs'!$A$5:$A$58,0),MATCH(J$7,'Points - Runs'!$A$5:$Z$5,0)))+((INDEX('Points - Runs 50s'!$A$5:$Z$58,MATCH($A27,'Points - Runs 50s'!$A$5:$A$58,0),MATCH(J$7,'Points - Runs 50s'!$A$5:$Z$5,0)))*25)+((INDEX('Points - Runs 100s'!$A$5:$Z$58,MATCH($A27,'Points - Runs 100s'!$A$5:$A$58,0),MATCH(J$7,'Points - Runs 100s'!$A$5:$Z$5,0)))*50)+((INDEX('Points - Wickets'!$A$5:$Z$58,MATCH($A27,'Points - Wickets'!$A$5:$A$58,0),MATCH(J$7,'Points - Wickets'!$A$5:$Z$5,0)))*10)+((INDEX('Points - 5 fers'!$A$5:$Z$58,MATCH($A27,'Points - 5 fers'!$A$5:$A$58,0),MATCH(J$7,'Points - 5 fers'!$A$5:$Z$5,0)))*50)+((INDEX('Points - Hattrick'!$A$5:$Z$58,MATCH($A27,'Points - Hattrick'!$A$5:$A$58,0),MATCH(J$7,'Points - Hattrick'!$A$5:$Z$5,0)))*100)+((INDEX('Points - Fielding'!$A$5:$Z$58,MATCH($A27,'Points - Fielding'!$A$5:$A$58,0),MATCH(J$7,'Points - Fielding'!$A$5:$Z$5,0)))*10)</f>
        <v>11</v>
      </c>
      <c r="K27" s="129">
        <f>(INDEX('Points - Runs'!$A$5:$Z$58,MATCH($A27,'Points - Runs'!$A$5:$A$58,0),MATCH(K$7,'Points - Runs'!$A$5:$Z$5,0)))+((INDEX('Points - Runs 50s'!$A$5:$Z$58,MATCH($A27,'Points - Runs 50s'!$A$5:$A$58,0),MATCH(K$7,'Points - Runs 50s'!$A$5:$Z$5,0)))*25)+((INDEX('Points - Runs 100s'!$A$5:$Z$58,MATCH($A27,'Points - Runs 100s'!$A$5:$A$58,0),MATCH(K$7,'Points - Runs 100s'!$A$5:$Z$5,0)))*50)+((INDEX('Points - Wickets'!$A$5:$Z$58,MATCH($A27,'Points - Wickets'!$A$5:$A$58,0),MATCH(K$7,'Points - Wickets'!$A$5:$Z$5,0)))*10)+((INDEX('Points - 5 fers'!$A$5:$Z$58,MATCH($A27,'Points - 5 fers'!$A$5:$A$58,0),MATCH(K$7,'Points - 5 fers'!$A$5:$Z$5,0)))*50)+((INDEX('Points - Hattrick'!$A$5:$Z$58,MATCH($A27,'Points - Hattrick'!$A$5:$A$58,0),MATCH(K$7,'Points - Hattrick'!$A$5:$Z$5,0)))*100)+((INDEX('Points - Fielding'!$A$5:$Z$58,MATCH($A27,'Points - Fielding'!$A$5:$A$58,0),MATCH(K$7,'Points - Fielding'!$A$5:$Z$5,0)))*10)</f>
        <v>10</v>
      </c>
      <c r="L27" s="130">
        <f>(INDEX('Points - Runs'!$A$5:$Z$58,MATCH($A27,'Points - Runs'!$A$5:$A$58,0),MATCH(L$7,'Points - Runs'!$A$5:$Z$5,0)))+((INDEX('Points - Runs 50s'!$A$5:$Z$58,MATCH($A27,'Points - Runs 50s'!$A$5:$A$58,0),MATCH(L$7,'Points - Runs 50s'!$A$5:$Z$5,0)))*25)+((INDEX('Points - Runs 100s'!$A$5:$Z$58,MATCH($A27,'Points - Runs 100s'!$A$5:$A$58,0),MATCH(L$7,'Points - Runs 100s'!$A$5:$Z$5,0)))*50)+((INDEX('Points - Wickets'!$A$5:$Z$58,MATCH($A27,'Points - Wickets'!$A$5:$A$58,0),MATCH(L$7,'Points - Wickets'!$A$5:$Z$5,0)))*10)+((INDEX('Points - 5 fers'!$A$5:$Z$58,MATCH($A27,'Points - 5 fers'!$A$5:$A$58,0),MATCH(L$7,'Points - 5 fers'!$A$5:$Z$5,0)))*50)+((INDEX('Points - Hattrick'!$A$5:$Z$58,MATCH($A27,'Points - Hattrick'!$A$5:$A$58,0),MATCH(L$7,'Points - Hattrick'!$A$5:$Z$5,0)))*100)+((INDEX('Points - Fielding'!$A$5:$Z$58,MATCH($A27,'Points - Fielding'!$A$5:$A$58,0),MATCH(L$7,'Points - Fielding'!$A$5:$Z$5,0)))*10)</f>
        <v>18</v>
      </c>
      <c r="M27" s="130">
        <f>(INDEX('Points - Runs'!$A$5:$Z$58,MATCH($A27,'Points - Runs'!$A$5:$A$58,0),MATCH(M$7,'Points - Runs'!$A$5:$Z$5,0)))+((INDEX('Points - Runs 50s'!$A$5:$Z$58,MATCH($A27,'Points - Runs 50s'!$A$5:$A$58,0),MATCH(M$7,'Points - Runs 50s'!$A$5:$Z$5,0)))*25)+((INDEX('Points - Runs 100s'!$A$5:$Z$58,MATCH($A27,'Points - Runs 100s'!$A$5:$A$58,0),MATCH(M$7,'Points - Runs 100s'!$A$5:$Z$5,0)))*50)+((INDEX('Points - Wickets'!$A$5:$Z$58,MATCH($A27,'Points - Wickets'!$A$5:$A$58,0),MATCH(M$7,'Points - Wickets'!$A$5:$Z$5,0)))*10)+((INDEX('Points - 5 fers'!$A$5:$Z$58,MATCH($A27,'Points - 5 fers'!$A$5:$A$58,0),MATCH(M$7,'Points - 5 fers'!$A$5:$Z$5,0)))*50)+((INDEX('Points - Hattrick'!$A$5:$Z$58,MATCH($A27,'Points - Hattrick'!$A$5:$A$58,0),MATCH(M$7,'Points - Hattrick'!$A$5:$Z$5,0)))*100)+((INDEX('Points - Fielding'!$A$5:$Z$58,MATCH($A27,'Points - Fielding'!$A$5:$A$58,0),MATCH(M$7,'Points - Fielding'!$A$5:$Z$5,0)))*10)</f>
        <v>20</v>
      </c>
      <c r="N27" s="130">
        <f>(INDEX('Points - Runs'!$A$5:$Z$58,MATCH($A27,'Points - Runs'!$A$5:$A$58,0),MATCH(N$7,'Points - Runs'!$A$5:$Z$5,0)))+((INDEX('Points - Runs 50s'!$A$5:$Z$58,MATCH($A27,'Points - Runs 50s'!$A$5:$A$58,0),MATCH(N$7,'Points - Runs 50s'!$A$5:$Z$5,0)))*25)+((INDEX('Points - Runs 100s'!$A$5:$Z$58,MATCH($A27,'Points - Runs 100s'!$A$5:$A$58,0),MATCH(N$7,'Points - Runs 100s'!$A$5:$Z$5,0)))*50)+((INDEX('Points - Wickets'!$A$5:$Z$58,MATCH($A27,'Points - Wickets'!$A$5:$A$58,0),MATCH(N$7,'Points - Wickets'!$A$5:$Z$5,0)))*10)+((INDEX('Points - 5 fers'!$A$5:$Z$58,MATCH($A27,'Points - 5 fers'!$A$5:$A$58,0),MATCH(N$7,'Points - 5 fers'!$A$5:$Z$5,0)))*50)+((INDEX('Points - Hattrick'!$A$5:$Z$58,MATCH($A27,'Points - Hattrick'!$A$5:$A$58,0),MATCH(N$7,'Points - Hattrick'!$A$5:$Z$5,0)))*100)+((INDEX('Points - Fielding'!$A$5:$Z$58,MATCH($A27,'Points - Fielding'!$A$5:$A$58,0),MATCH(N$7,'Points - Fielding'!$A$5:$Z$5,0)))*10)</f>
        <v>10</v>
      </c>
      <c r="O27" s="130">
        <f>(INDEX('Points - Runs'!$A$5:$Z$58,MATCH($A27,'Points - Runs'!$A$5:$A$58,0),MATCH(O$7,'Points - Runs'!$A$5:$Z$5,0)))+((INDEX('Points - Runs 50s'!$A$5:$Z$58,MATCH($A27,'Points - Runs 50s'!$A$5:$A$58,0),MATCH(O$7,'Points - Runs 50s'!$A$5:$Z$5,0)))*25)+((INDEX('Points - Runs 100s'!$A$5:$Z$58,MATCH($A27,'Points - Runs 100s'!$A$5:$A$58,0),MATCH(O$7,'Points - Runs 100s'!$A$5:$Z$5,0)))*50)+((INDEX('Points - Wickets'!$A$5:$Z$58,MATCH($A27,'Points - Wickets'!$A$5:$A$58,0),MATCH(O$7,'Points - Wickets'!$A$5:$Z$5,0)))*10)+((INDEX('Points - 5 fers'!$A$5:$Z$58,MATCH($A27,'Points - 5 fers'!$A$5:$A$58,0),MATCH(O$7,'Points - 5 fers'!$A$5:$Z$5,0)))*50)+((INDEX('Points - Hattrick'!$A$5:$Z$58,MATCH($A27,'Points - Hattrick'!$A$5:$A$58,0),MATCH(O$7,'Points - Hattrick'!$A$5:$Z$5,0)))*100)+((INDEX('Points - Fielding'!$A$5:$Z$58,MATCH($A27,'Points - Fielding'!$A$5:$A$58,0),MATCH(O$7,'Points - Fielding'!$A$5:$Z$5,0)))*10)</f>
        <v>0</v>
      </c>
      <c r="P27" s="131">
        <f>(INDEX('Points - Runs'!$A$5:$Z$58,MATCH($A27,'Points - Runs'!$A$5:$A$58,0),MATCH(P$7,'Points - Runs'!$A$5:$Z$5,0)))+((INDEX('Points - Runs 50s'!$A$5:$Z$58,MATCH($A27,'Points - Runs 50s'!$A$5:$A$58,0),MATCH(P$7,'Points - Runs 50s'!$A$5:$Z$5,0)))*25)+((INDEX('Points - Runs 100s'!$A$5:$Z$58,MATCH($A27,'Points - Runs 100s'!$A$5:$A$58,0),MATCH(P$7,'Points - Runs 100s'!$A$5:$Z$5,0)))*50)+((INDEX('Points - Wickets'!$A$5:$Z$58,MATCH($A27,'Points - Wickets'!$A$5:$A$58,0),MATCH(P$7,'Points - Wickets'!$A$5:$Z$5,0)))*10)+((INDEX('Points - 5 fers'!$A$5:$Z$58,MATCH($A27,'Points - 5 fers'!$A$5:$A$58,0),MATCH(P$7,'Points - 5 fers'!$A$5:$Z$5,0)))*50)+((INDEX('Points - Hattrick'!$A$5:$Z$58,MATCH($A27,'Points - Hattrick'!$A$5:$A$58,0),MATCH(P$7,'Points - Hattrick'!$A$5:$Z$5,0)))*100)+((INDEX('Points - Fielding'!$A$5:$Z$58,MATCH($A27,'Points - Fielding'!$A$5:$A$58,0),MATCH(P$7,'Points - Fielding'!$A$5:$Z$5,0)))*10)</f>
        <v>9</v>
      </c>
      <c r="Q27" s="128">
        <f>(INDEX('Points - Runs'!$A$5:$Z$58,MATCH($A27,'Points - Runs'!$A$5:$A$58,0),MATCH(Q$7,'Points - Runs'!$A$5:$Z$5,0)))+((INDEX('Points - Runs 50s'!$A$5:$Z$58,MATCH($A27,'Points - Runs 50s'!$A$5:$A$58,0),MATCH(Q$7,'Points - Runs 50s'!$A$5:$Z$5,0)))*25)+((INDEX('Points - Runs 100s'!$A$5:$Z$58,MATCH($A27,'Points - Runs 100s'!$A$5:$A$58,0),MATCH(Q$7,'Points - Runs 100s'!$A$5:$Z$5,0)))*50)+((INDEX('Points - Wickets'!$A$5:$Z$58,MATCH($A27,'Points - Wickets'!$A$5:$A$58,0),MATCH(Q$7,'Points - Wickets'!$A$5:$Z$5,0)))*10)+((INDEX('Points - 5 fers'!$A$5:$Z$58,MATCH($A27,'Points - 5 fers'!$A$5:$A$58,0),MATCH(Q$7,'Points - 5 fers'!$A$5:$Z$5,0)))*50)+((INDEX('Points - Hattrick'!$A$5:$Z$58,MATCH($A27,'Points - Hattrick'!$A$5:$A$58,0),MATCH(Q$7,'Points - Hattrick'!$A$5:$Z$5,0)))*100)+((INDEX('Points - Fielding'!$A$5:$Z$58,MATCH($A27,'Points - Fielding'!$A$5:$A$58,0),MATCH(Q$7,'Points - Fielding'!$A$5:$Z$5,0)))*10)</f>
        <v>0</v>
      </c>
      <c r="R27" s="128">
        <f>(INDEX('Points - Runs'!$A$5:$Z$58,MATCH($A27,'Points - Runs'!$A$5:$A$58,0),MATCH(R$7,'Points - Runs'!$A$5:$Z$5,0)))+((INDEX('Points - Runs 50s'!$A$5:$Z$58,MATCH($A27,'Points - Runs 50s'!$A$5:$A$58,0),MATCH(R$7,'Points - Runs 50s'!$A$5:$Z$5,0)))*25)+((INDEX('Points - Runs 100s'!$A$5:$Z$58,MATCH($A27,'Points - Runs 100s'!$A$5:$A$58,0),MATCH(R$7,'Points - Runs 100s'!$A$5:$Z$5,0)))*50)+((INDEX('Points - Wickets'!$A$5:$Z$58,MATCH($A27,'Points - Wickets'!$A$5:$A$58,0),MATCH(R$7,'Points - Wickets'!$A$5:$Z$5,0)))*10)+((INDEX('Points - 5 fers'!$A$5:$Z$58,MATCH($A27,'Points - 5 fers'!$A$5:$A$58,0),MATCH(R$7,'Points - 5 fers'!$A$5:$Z$5,0)))*50)+((INDEX('Points - Hattrick'!$A$5:$Z$58,MATCH($A27,'Points - Hattrick'!$A$5:$A$58,0),MATCH(R$7,'Points - Hattrick'!$A$5:$Z$5,0)))*100)+((INDEX('Points - Fielding'!$A$5:$Z$58,MATCH($A27,'Points - Fielding'!$A$5:$A$58,0),MATCH(R$7,'Points - Fielding'!$A$5:$Z$5,0)))*10)</f>
        <v>0</v>
      </c>
      <c r="S27" s="128">
        <f>(INDEX('Points - Runs'!$A$5:$Z$58,MATCH($A27,'Points - Runs'!$A$5:$A$58,0),MATCH(S$7,'Points - Runs'!$A$5:$Z$5,0)))+((INDEX('Points - Runs 50s'!$A$5:$Z$58,MATCH($A27,'Points - Runs 50s'!$A$5:$A$58,0),MATCH(S$7,'Points - Runs 50s'!$A$5:$Z$5,0)))*25)+((INDEX('Points - Runs 100s'!$A$5:$Z$58,MATCH($A27,'Points - Runs 100s'!$A$5:$A$58,0),MATCH(S$7,'Points - Runs 100s'!$A$5:$Z$5,0)))*50)+((INDEX('Points - Wickets'!$A$5:$Z$58,MATCH($A27,'Points - Wickets'!$A$5:$A$58,0),MATCH(S$7,'Points - Wickets'!$A$5:$Z$5,0)))*10)+((INDEX('Points - 5 fers'!$A$5:$Z$58,MATCH($A27,'Points - 5 fers'!$A$5:$A$58,0),MATCH(S$7,'Points - 5 fers'!$A$5:$Z$5,0)))*50)+((INDEX('Points - Hattrick'!$A$5:$Z$58,MATCH($A27,'Points - Hattrick'!$A$5:$A$58,0),MATCH(S$7,'Points - Hattrick'!$A$5:$Z$5,0)))*100)+((INDEX('Points - Fielding'!$A$5:$Z$58,MATCH($A27,'Points - Fielding'!$A$5:$A$58,0),MATCH(S$7,'Points - Fielding'!$A$5:$Z$5,0)))*10)</f>
        <v>0</v>
      </c>
      <c r="T27" s="128">
        <f>(INDEX('Points - Runs'!$A$5:$Z$58,MATCH($A27,'Points - Runs'!$A$5:$A$58,0),MATCH(T$7,'Points - Runs'!$A$5:$Z$5,0)))+((INDEX('Points - Runs 50s'!$A$5:$Z$58,MATCH($A27,'Points - Runs 50s'!$A$5:$A$58,0),MATCH(T$7,'Points - Runs 50s'!$A$5:$Z$5,0)))*25)+((INDEX('Points - Runs 100s'!$A$5:$Z$58,MATCH($A27,'Points - Runs 100s'!$A$5:$A$58,0),MATCH(T$7,'Points - Runs 100s'!$A$5:$Z$5,0)))*50)+((INDEX('Points - Wickets'!$A$5:$Z$58,MATCH($A27,'Points - Wickets'!$A$5:$A$58,0),MATCH(T$7,'Points - Wickets'!$A$5:$Z$5,0)))*10)+((INDEX('Points - 5 fers'!$A$5:$Z$58,MATCH($A27,'Points - 5 fers'!$A$5:$A$58,0),MATCH(T$7,'Points - 5 fers'!$A$5:$Z$5,0)))*50)+((INDEX('Points - Hattrick'!$A$5:$Z$58,MATCH($A27,'Points - Hattrick'!$A$5:$A$58,0),MATCH(T$7,'Points - Hattrick'!$A$5:$Z$5,0)))*100)+((INDEX('Points - Fielding'!$A$5:$Z$58,MATCH($A27,'Points - Fielding'!$A$5:$A$58,0),MATCH(T$7,'Points - Fielding'!$A$5:$Z$5,0)))*10)</f>
        <v>0</v>
      </c>
      <c r="U27" s="128">
        <f>(INDEX('Points - Runs'!$A$5:$Z$58,MATCH($A27,'Points - Runs'!$A$5:$A$58,0),MATCH(U$7,'Points - Runs'!$A$5:$Z$5,0)))+((INDEX('Points - Runs 50s'!$A$5:$Z$58,MATCH($A27,'Points - Runs 50s'!$A$5:$A$58,0),MATCH(U$7,'Points - Runs 50s'!$A$5:$Z$5,0)))*25)+((INDEX('Points - Runs 100s'!$A$5:$Z$58,MATCH($A27,'Points - Runs 100s'!$A$5:$A$58,0),MATCH(U$7,'Points - Runs 100s'!$A$5:$Z$5,0)))*50)+((INDEX('Points - Wickets'!$A$5:$Z$58,MATCH($A27,'Points - Wickets'!$A$5:$A$58,0),MATCH(U$7,'Points - Wickets'!$A$5:$Z$5,0)))*10)+((INDEX('Points - 5 fers'!$A$5:$Z$58,MATCH($A27,'Points - 5 fers'!$A$5:$A$58,0),MATCH(U$7,'Points - 5 fers'!$A$5:$Z$5,0)))*50)+((INDEX('Points - Hattrick'!$A$5:$Z$58,MATCH($A27,'Points - Hattrick'!$A$5:$A$58,0),MATCH(U$7,'Points - Hattrick'!$A$5:$Z$5,0)))*100)+((INDEX('Points - Fielding'!$A$5:$Z$58,MATCH($A27,'Points - Fielding'!$A$5:$A$58,0),MATCH(U$7,'Points - Fielding'!$A$5:$Z$5,0)))*10)</f>
        <v>0</v>
      </c>
      <c r="V27" s="128">
        <f>(INDEX('Points - Runs'!$A$5:$Z$58,MATCH($A27,'Points - Runs'!$A$5:$A$58,0),MATCH(V$7,'Points - Runs'!$A$5:$Z$5,0)))+((INDEX('Points - Runs 50s'!$A$5:$Z$58,MATCH($A27,'Points - Runs 50s'!$A$5:$A$58,0),MATCH(V$7,'Points - Runs 50s'!$A$5:$Z$5,0)))*25)+((INDEX('Points - Runs 100s'!$A$5:$Z$58,MATCH($A27,'Points - Runs 100s'!$A$5:$A$58,0),MATCH(V$7,'Points - Runs 100s'!$A$5:$Z$5,0)))*50)+((INDEX('Points - Wickets'!$A$5:$Z$58,MATCH($A27,'Points - Wickets'!$A$5:$A$58,0),MATCH(V$7,'Points - Wickets'!$A$5:$Z$5,0)))*10)+((INDEX('Points - 5 fers'!$A$5:$Z$58,MATCH($A27,'Points - 5 fers'!$A$5:$A$58,0),MATCH(V$7,'Points - 5 fers'!$A$5:$Z$5,0)))*50)+((INDEX('Points - Hattrick'!$A$5:$Z$58,MATCH($A27,'Points - Hattrick'!$A$5:$A$58,0),MATCH(V$7,'Points - Hattrick'!$A$5:$Z$5,0)))*100)+((INDEX('Points - Fielding'!$A$5:$Z$58,MATCH($A27,'Points - Fielding'!$A$5:$A$58,0),MATCH(V$7,'Points - Fielding'!$A$5:$Z$5,0)))*10)</f>
        <v>0</v>
      </c>
      <c r="W27" s="129">
        <f>(INDEX('Points - Runs'!$A$5:$Z$58,MATCH($A27,'Points - Runs'!$A$5:$A$58,0),MATCH(W$7,'Points - Runs'!$A$5:$Z$5,0)))+((INDEX('Points - Runs 50s'!$A$5:$Z$58,MATCH($A27,'Points - Runs 50s'!$A$5:$A$58,0),MATCH(W$7,'Points - Runs 50s'!$A$5:$Z$5,0)))*25)+((INDEX('Points - Runs 100s'!$A$5:$Z$58,MATCH($A27,'Points - Runs 100s'!$A$5:$A$58,0),MATCH(W$7,'Points - Runs 100s'!$A$5:$Z$5,0)))*50)+((INDEX('Points - Wickets'!$A$5:$Z$58,MATCH($A27,'Points - Wickets'!$A$5:$A$58,0),MATCH(W$7,'Points - Wickets'!$A$5:$Z$5,0)))*10)+((INDEX('Points - 5 fers'!$A$5:$Z$58,MATCH($A27,'Points - 5 fers'!$A$5:$A$58,0),MATCH(W$7,'Points - 5 fers'!$A$5:$Z$5,0)))*50)+((INDEX('Points - Hattrick'!$A$5:$Z$58,MATCH($A27,'Points - Hattrick'!$A$5:$A$58,0),MATCH(W$7,'Points - Hattrick'!$A$5:$Z$5,0)))*100)+((INDEX('Points - Fielding'!$A$5:$Z$58,MATCH($A27,'Points - Fielding'!$A$5:$A$58,0),MATCH(W$7,'Points - Fielding'!$A$5:$Z$5,0)))*10)</f>
        <v>0</v>
      </c>
      <c r="X27" s="130">
        <f>(INDEX('Points - Runs'!$A$5:$Z$58,MATCH($A27,'Points - Runs'!$A$5:$A$58,0),MATCH(X$7,'Points - Runs'!$A$5:$Z$5,0)))+((INDEX('Points - Runs 50s'!$A$5:$Z$58,MATCH($A27,'Points - Runs 50s'!$A$5:$A$58,0),MATCH(X$7,'Points - Runs 50s'!$A$5:$Z$5,0)))*25)+((INDEX('Points - Runs 100s'!$A$5:$Z$58,MATCH($A27,'Points - Runs 100s'!$A$5:$A$58,0),MATCH(X$7,'Points - Runs 100s'!$A$5:$Z$5,0)))*50)+((INDEX('Points - Wickets'!$A$5:$Z$58,MATCH($A27,'Points - Wickets'!$A$5:$A$58,0),MATCH(X$7,'Points - Wickets'!$A$5:$Z$5,0)))*10)+((INDEX('Points - 5 fers'!$A$5:$Z$58,MATCH($A27,'Points - 5 fers'!$A$5:$A$58,0),MATCH(X$7,'Points - 5 fers'!$A$5:$Z$5,0)))*50)+((INDEX('Points - Hattrick'!$A$5:$Z$58,MATCH($A27,'Points - Hattrick'!$A$5:$A$58,0),MATCH(X$7,'Points - Hattrick'!$A$5:$Z$5,0)))*100)+((INDEX('Points - Fielding'!$A$5:$Z$58,MATCH($A27,'Points - Fielding'!$A$5:$A$58,0),MATCH(X$7,'Points - Fielding'!$A$5:$Z$5,0)))*10)</f>
        <v>0</v>
      </c>
      <c r="Y27" s="130">
        <f>(INDEX('Points - Runs'!$A$5:$Z$58,MATCH($A27,'Points - Runs'!$A$5:$A$58,0),MATCH(Y$7,'Points - Runs'!$A$5:$Z$5,0)))+((INDEX('Points - Runs 50s'!$A$5:$Z$58,MATCH($A27,'Points - Runs 50s'!$A$5:$A$58,0),MATCH(Y$7,'Points - Runs 50s'!$A$5:$Z$5,0)))*25)+((INDEX('Points - Runs 100s'!$A$5:$Z$58,MATCH($A27,'Points - Runs 100s'!$A$5:$A$58,0),MATCH(Y$7,'Points - Runs 100s'!$A$5:$Z$5,0)))*50)+((INDEX('Points - Wickets'!$A$5:$Z$58,MATCH($A27,'Points - Wickets'!$A$5:$A$58,0),MATCH(Y$7,'Points - Wickets'!$A$5:$Z$5,0)))*10)+((INDEX('Points - 5 fers'!$A$5:$Z$58,MATCH($A27,'Points - 5 fers'!$A$5:$A$58,0),MATCH(Y$7,'Points - 5 fers'!$A$5:$Z$5,0)))*50)+((INDEX('Points - Hattrick'!$A$5:$Z$58,MATCH($A27,'Points - Hattrick'!$A$5:$A$58,0),MATCH(Y$7,'Points - Hattrick'!$A$5:$Z$5,0)))*100)+((INDEX('Points - Fielding'!$A$5:$Z$58,MATCH($A27,'Points - Fielding'!$A$5:$A$58,0),MATCH(Y$7,'Points - Fielding'!$A$5:$Z$5,0)))*10)</f>
        <v>0</v>
      </c>
      <c r="Z27" s="130">
        <f>(INDEX('Points - Runs'!$A$5:$Z$58,MATCH($A27,'Points - Runs'!$A$5:$A$58,0),MATCH(Z$7,'Points - Runs'!$A$5:$Z$5,0)))+((INDEX('Points - Runs 50s'!$A$5:$Z$58,MATCH($A27,'Points - Runs 50s'!$A$5:$A$58,0),MATCH(Z$7,'Points - Runs 50s'!$A$5:$Z$5,0)))*25)+((INDEX('Points - Runs 100s'!$A$5:$Z$58,MATCH($A27,'Points - Runs 100s'!$A$5:$A$58,0),MATCH(Z$7,'Points - Runs 100s'!$A$5:$Z$5,0)))*50)+((INDEX('Points - Wickets'!$A$5:$Z$58,MATCH($A27,'Points - Wickets'!$A$5:$A$58,0),MATCH(Z$7,'Points - Wickets'!$A$5:$Z$5,0)))*10)+((INDEX('Points - 5 fers'!$A$5:$Z$58,MATCH($A27,'Points - 5 fers'!$A$5:$A$58,0),MATCH(Z$7,'Points - 5 fers'!$A$5:$Z$5,0)))*50)+((INDEX('Points - Hattrick'!$A$5:$Z$58,MATCH($A27,'Points - Hattrick'!$A$5:$A$58,0),MATCH(Z$7,'Points - Hattrick'!$A$5:$Z$5,0)))*100)+((INDEX('Points - Fielding'!$A$5:$Z$58,MATCH($A27,'Points - Fielding'!$A$5:$A$58,0),MATCH(Z$7,'Points - Fielding'!$A$5:$Z$5,0)))*10)</f>
        <v>0</v>
      </c>
      <c r="AA27" s="233">
        <f t="shared" si="2"/>
        <v>304</v>
      </c>
      <c r="AB27" s="231">
        <f t="shared" si="3"/>
        <v>67</v>
      </c>
      <c r="AC27" s="231">
        <f t="shared" si="4"/>
        <v>0</v>
      </c>
      <c r="AD27" s="231">
        <f t="shared" si="5"/>
        <v>0</v>
      </c>
      <c r="AE27" s="120">
        <f t="shared" si="0"/>
        <v>371</v>
      </c>
      <c r="AF27" s="187">
        <f t="shared" si="1"/>
        <v>61.833333333333336</v>
      </c>
      <c r="AH27" s="125">
        <f t="shared" si="6"/>
        <v>12</v>
      </c>
    </row>
    <row r="28" spans="1:34" s="125" customFormat="1" ht="18.75" customHeight="1" x14ac:dyDescent="0.25">
      <c r="A28" s="125" t="s">
        <v>36</v>
      </c>
      <c r="B28" s="126" t="s">
        <v>78</v>
      </c>
      <c r="C28" s="125" t="s">
        <v>98</v>
      </c>
      <c r="D28" s="127">
        <v>5.5</v>
      </c>
      <c r="E28" s="139">
        <f>(INDEX('Points - Runs'!$A$5:$Z$58,MATCH($A28,'Points - Runs'!$A$5:$A$58,0),MATCH(E$7,'Points - Runs'!$A$5:$Z$5,0)))+((INDEX('Points - Runs 50s'!$A$5:$Z$58,MATCH($A28,'Points - Runs 50s'!$A$5:$A$58,0),MATCH(E$7,'Points - Runs 50s'!$A$5:$Z$5,0)))*25)+((INDEX('Points - Runs 100s'!$A$5:$Z$58,MATCH($A28,'Points - Runs 100s'!$A$5:$A$58,0),MATCH(E$7,'Points - Runs 100s'!$A$5:$Z$5,0)))*50)+((INDEX('Points - Wickets'!$A$5:$Z$58,MATCH($A28,'Points - Wickets'!$A$5:$A$58,0),MATCH(E$7,'Points - Wickets'!$A$5:$Z$5,0)))*10)+((INDEX('Points - 5 fers'!$A$5:$Z$58,MATCH($A28,'Points - 5 fers'!$A$5:$A$58,0),MATCH(E$7,'Points - 5 fers'!$A$5:$Z$5,0)))*50)+((INDEX('Points - Hattrick'!$A$5:$Z$58,MATCH($A28,'Points - Hattrick'!$A$5:$A$58,0),MATCH(E$7,'Points - Hattrick'!$A$5:$Z$5,0)))*100)+((INDEX('Points - Fielding'!$A$5:$Z$58,MATCH($A28,'Points - Fielding'!$A$5:$A$58,0),MATCH(E$7,'Points - Fielding'!$A$5:$Z$5,0)))*10)</f>
        <v>20</v>
      </c>
      <c r="F28" s="139">
        <f>(INDEX('Points - Runs'!$A$5:$Z$58,MATCH($A28,'Points - Runs'!$A$5:$A$58,0),MATCH(F$7,'Points - Runs'!$A$5:$Z$5,0)))+((INDEX('Points - Runs 50s'!$A$5:$Z$58,MATCH($A28,'Points - Runs 50s'!$A$5:$A$58,0),MATCH(F$7,'Points - Runs 50s'!$A$5:$Z$5,0)))*25)+((INDEX('Points - Runs 100s'!$A$5:$Z$58,MATCH($A28,'Points - Runs 100s'!$A$5:$A$58,0),MATCH(F$7,'Points - Runs 100s'!$A$5:$Z$5,0)))*50)+((INDEX('Points - Wickets'!$A$5:$Z$58,MATCH($A28,'Points - Wickets'!$A$5:$A$58,0),MATCH(F$7,'Points - Wickets'!$A$5:$Z$5,0)))*10)+((INDEX('Points - 5 fers'!$A$5:$Z$58,MATCH($A28,'Points - 5 fers'!$A$5:$A$58,0),MATCH(F$7,'Points - 5 fers'!$A$5:$Z$5,0)))*50)+((INDEX('Points - Hattrick'!$A$5:$Z$58,MATCH($A28,'Points - Hattrick'!$A$5:$A$58,0),MATCH(F$7,'Points - Hattrick'!$A$5:$Z$5,0)))*100)+((INDEX('Points - Fielding'!$A$5:$Z$58,MATCH($A28,'Points - Fielding'!$A$5:$A$58,0),MATCH(F$7,'Points - Fielding'!$A$5:$Z$5,0)))*10)</f>
        <v>5</v>
      </c>
      <c r="G28" s="139">
        <f>(INDEX('Points - Runs'!$A$5:$Z$58,MATCH($A28,'Points - Runs'!$A$5:$A$58,0),MATCH(G$7,'Points - Runs'!$A$5:$Z$5,0)))+((INDEX('Points - Runs 50s'!$A$5:$Z$58,MATCH($A28,'Points - Runs 50s'!$A$5:$A$58,0),MATCH(G$7,'Points - Runs 50s'!$A$5:$Z$5,0)))*25)+((INDEX('Points - Runs 100s'!$A$5:$Z$58,MATCH($A28,'Points - Runs 100s'!$A$5:$A$58,0),MATCH(G$7,'Points - Runs 100s'!$A$5:$Z$5,0)))*50)+((INDEX('Points - Wickets'!$A$5:$Z$58,MATCH($A28,'Points - Wickets'!$A$5:$A$58,0),MATCH(G$7,'Points - Wickets'!$A$5:$Z$5,0)))*10)+((INDEX('Points - 5 fers'!$A$5:$Z$58,MATCH($A28,'Points - 5 fers'!$A$5:$A$58,0),MATCH(G$7,'Points - 5 fers'!$A$5:$Z$5,0)))*50)+((INDEX('Points - Hattrick'!$A$5:$Z$58,MATCH($A28,'Points - Hattrick'!$A$5:$A$58,0),MATCH(G$7,'Points - Hattrick'!$A$5:$Z$5,0)))*100)+((INDEX('Points - Fielding'!$A$5:$Z$58,MATCH($A28,'Points - Fielding'!$A$5:$A$58,0),MATCH(G$7,'Points - Fielding'!$A$5:$Z$5,0)))*10)</f>
        <v>30</v>
      </c>
      <c r="H28" s="128">
        <f>(INDEX('Points - Runs'!$A$5:$Z$58,MATCH($A28,'Points - Runs'!$A$5:$A$58,0),MATCH(H$7,'Points - Runs'!$A$5:$Z$5,0)))+((INDEX('Points - Runs 50s'!$A$5:$Z$58,MATCH($A28,'Points - Runs 50s'!$A$5:$A$58,0),MATCH(H$7,'Points - Runs 50s'!$A$5:$Z$5,0)))*25)+((INDEX('Points - Runs 100s'!$A$5:$Z$58,MATCH($A28,'Points - Runs 100s'!$A$5:$A$58,0),MATCH(H$7,'Points - Runs 100s'!$A$5:$Z$5,0)))*50)+((INDEX('Points - Wickets'!$A$5:$Z$58,MATCH($A28,'Points - Wickets'!$A$5:$A$58,0),MATCH(H$7,'Points - Wickets'!$A$5:$Z$5,0)))*10)+((INDEX('Points - 5 fers'!$A$5:$Z$58,MATCH($A28,'Points - 5 fers'!$A$5:$A$58,0),MATCH(H$7,'Points - 5 fers'!$A$5:$Z$5,0)))*50)+((INDEX('Points - Hattrick'!$A$5:$Z$58,MATCH($A28,'Points - Hattrick'!$A$5:$A$58,0),MATCH(H$7,'Points - Hattrick'!$A$5:$Z$5,0)))*100)+((INDEX('Points - Fielding'!$A$5:$Z$58,MATCH($A28,'Points - Fielding'!$A$5:$A$58,0),MATCH(H$7,'Points - Fielding'!$A$5:$Z$5,0)))*10)</f>
        <v>0</v>
      </c>
      <c r="I28" s="128">
        <f>(INDEX('Points - Runs'!$A$5:$Z$58,MATCH($A28,'Points - Runs'!$A$5:$A$58,0),MATCH(I$7,'Points - Runs'!$A$5:$Z$5,0)))+((INDEX('Points - Runs 50s'!$A$5:$Z$58,MATCH($A28,'Points - Runs 50s'!$A$5:$A$58,0),MATCH(I$7,'Points - Runs 50s'!$A$5:$Z$5,0)))*25)+((INDEX('Points - Runs 100s'!$A$5:$Z$58,MATCH($A28,'Points - Runs 100s'!$A$5:$A$58,0),MATCH(I$7,'Points - Runs 100s'!$A$5:$Z$5,0)))*50)+((INDEX('Points - Wickets'!$A$5:$Z$58,MATCH($A28,'Points - Wickets'!$A$5:$A$58,0),MATCH(I$7,'Points - Wickets'!$A$5:$Z$5,0)))*10)+((INDEX('Points - 5 fers'!$A$5:$Z$58,MATCH($A28,'Points - 5 fers'!$A$5:$A$58,0),MATCH(I$7,'Points - 5 fers'!$A$5:$Z$5,0)))*50)+((INDEX('Points - Hattrick'!$A$5:$Z$58,MATCH($A28,'Points - Hattrick'!$A$5:$A$58,0),MATCH(I$7,'Points - Hattrick'!$A$5:$Z$5,0)))*100)+((INDEX('Points - Fielding'!$A$5:$Z$58,MATCH($A28,'Points - Fielding'!$A$5:$A$58,0),MATCH(I$7,'Points - Fielding'!$A$5:$Z$5,0)))*10)</f>
        <v>40</v>
      </c>
      <c r="J28" s="130">
        <f>(INDEX('Points - Runs'!$A$5:$Z$58,MATCH($A28,'Points - Runs'!$A$5:$A$58,0),MATCH(J$7,'Points - Runs'!$A$5:$Z$5,0)))+((INDEX('Points - Runs 50s'!$A$5:$Z$58,MATCH($A28,'Points - Runs 50s'!$A$5:$A$58,0),MATCH(J$7,'Points - Runs 50s'!$A$5:$Z$5,0)))*25)+((INDEX('Points - Runs 100s'!$A$5:$Z$58,MATCH($A28,'Points - Runs 100s'!$A$5:$A$58,0),MATCH(J$7,'Points - Runs 100s'!$A$5:$Z$5,0)))*50)+((INDEX('Points - Wickets'!$A$5:$Z$58,MATCH($A28,'Points - Wickets'!$A$5:$A$58,0),MATCH(J$7,'Points - Wickets'!$A$5:$Z$5,0)))*10)+((INDEX('Points - 5 fers'!$A$5:$Z$58,MATCH($A28,'Points - 5 fers'!$A$5:$A$58,0),MATCH(J$7,'Points - 5 fers'!$A$5:$Z$5,0)))*50)+((INDEX('Points - Hattrick'!$A$5:$Z$58,MATCH($A28,'Points - Hattrick'!$A$5:$A$58,0),MATCH(J$7,'Points - Hattrick'!$A$5:$Z$5,0)))*100)+((INDEX('Points - Fielding'!$A$5:$Z$58,MATCH($A28,'Points - Fielding'!$A$5:$A$58,0),MATCH(J$7,'Points - Fielding'!$A$5:$Z$5,0)))*10)</f>
        <v>11</v>
      </c>
      <c r="K28" s="129">
        <f>(INDEX('Points - Runs'!$A$5:$Z$58,MATCH($A28,'Points - Runs'!$A$5:$A$58,0),MATCH(K$7,'Points - Runs'!$A$5:$Z$5,0)))+((INDEX('Points - Runs 50s'!$A$5:$Z$58,MATCH($A28,'Points - Runs 50s'!$A$5:$A$58,0),MATCH(K$7,'Points - Runs 50s'!$A$5:$Z$5,0)))*25)+((INDEX('Points - Runs 100s'!$A$5:$Z$58,MATCH($A28,'Points - Runs 100s'!$A$5:$A$58,0),MATCH(K$7,'Points - Runs 100s'!$A$5:$Z$5,0)))*50)+((INDEX('Points - Wickets'!$A$5:$Z$58,MATCH($A28,'Points - Wickets'!$A$5:$A$58,0),MATCH(K$7,'Points - Wickets'!$A$5:$Z$5,0)))*10)+((INDEX('Points - 5 fers'!$A$5:$Z$58,MATCH($A28,'Points - 5 fers'!$A$5:$A$58,0),MATCH(K$7,'Points - 5 fers'!$A$5:$Z$5,0)))*50)+((INDEX('Points - Hattrick'!$A$5:$Z$58,MATCH($A28,'Points - Hattrick'!$A$5:$A$58,0),MATCH(K$7,'Points - Hattrick'!$A$5:$Z$5,0)))*100)+((INDEX('Points - Fielding'!$A$5:$Z$58,MATCH($A28,'Points - Fielding'!$A$5:$A$58,0),MATCH(K$7,'Points - Fielding'!$A$5:$Z$5,0)))*10)</f>
        <v>0</v>
      </c>
      <c r="L28" s="130">
        <f>(INDEX('Points - Runs'!$A$5:$Z$58,MATCH($A28,'Points - Runs'!$A$5:$A$58,0),MATCH(L$7,'Points - Runs'!$A$5:$Z$5,0)))+((INDEX('Points - Runs 50s'!$A$5:$Z$58,MATCH($A28,'Points - Runs 50s'!$A$5:$A$58,0),MATCH(L$7,'Points - Runs 50s'!$A$5:$Z$5,0)))*25)+((INDEX('Points - Runs 100s'!$A$5:$Z$58,MATCH($A28,'Points - Runs 100s'!$A$5:$A$58,0),MATCH(L$7,'Points - Runs 100s'!$A$5:$Z$5,0)))*50)+((INDEX('Points - Wickets'!$A$5:$Z$58,MATCH($A28,'Points - Wickets'!$A$5:$A$58,0),MATCH(L$7,'Points - Wickets'!$A$5:$Z$5,0)))*10)+((INDEX('Points - 5 fers'!$A$5:$Z$58,MATCH($A28,'Points - 5 fers'!$A$5:$A$58,0),MATCH(L$7,'Points - 5 fers'!$A$5:$Z$5,0)))*50)+((INDEX('Points - Hattrick'!$A$5:$Z$58,MATCH($A28,'Points - Hattrick'!$A$5:$A$58,0),MATCH(L$7,'Points - Hattrick'!$A$5:$Z$5,0)))*100)+((INDEX('Points - Fielding'!$A$5:$Z$58,MATCH($A28,'Points - Fielding'!$A$5:$A$58,0),MATCH(L$7,'Points - Fielding'!$A$5:$Z$5,0)))*10)</f>
        <v>4</v>
      </c>
      <c r="M28" s="130">
        <f>(INDEX('Points - Runs'!$A$5:$Z$58,MATCH($A28,'Points - Runs'!$A$5:$A$58,0),MATCH(M$7,'Points - Runs'!$A$5:$Z$5,0)))+((INDEX('Points - Runs 50s'!$A$5:$Z$58,MATCH($A28,'Points - Runs 50s'!$A$5:$A$58,0),MATCH(M$7,'Points - Runs 50s'!$A$5:$Z$5,0)))*25)+((INDEX('Points - Runs 100s'!$A$5:$Z$58,MATCH($A28,'Points - Runs 100s'!$A$5:$A$58,0),MATCH(M$7,'Points - Runs 100s'!$A$5:$Z$5,0)))*50)+((INDEX('Points - Wickets'!$A$5:$Z$58,MATCH($A28,'Points - Wickets'!$A$5:$A$58,0),MATCH(M$7,'Points - Wickets'!$A$5:$Z$5,0)))*10)+((INDEX('Points - 5 fers'!$A$5:$Z$58,MATCH($A28,'Points - 5 fers'!$A$5:$A$58,0),MATCH(M$7,'Points - 5 fers'!$A$5:$Z$5,0)))*50)+((INDEX('Points - Hattrick'!$A$5:$Z$58,MATCH($A28,'Points - Hattrick'!$A$5:$A$58,0),MATCH(M$7,'Points - Hattrick'!$A$5:$Z$5,0)))*100)+((INDEX('Points - Fielding'!$A$5:$Z$58,MATCH($A28,'Points - Fielding'!$A$5:$A$58,0),MATCH(M$7,'Points - Fielding'!$A$5:$Z$5,0)))*10)</f>
        <v>10</v>
      </c>
      <c r="N28" s="130">
        <f>(INDEX('Points - Runs'!$A$5:$Z$58,MATCH($A28,'Points - Runs'!$A$5:$A$58,0),MATCH(N$7,'Points - Runs'!$A$5:$Z$5,0)))+((INDEX('Points - Runs 50s'!$A$5:$Z$58,MATCH($A28,'Points - Runs 50s'!$A$5:$A$58,0),MATCH(N$7,'Points - Runs 50s'!$A$5:$Z$5,0)))*25)+((INDEX('Points - Runs 100s'!$A$5:$Z$58,MATCH($A28,'Points - Runs 100s'!$A$5:$A$58,0),MATCH(N$7,'Points - Runs 100s'!$A$5:$Z$5,0)))*50)+((INDEX('Points - Wickets'!$A$5:$Z$58,MATCH($A28,'Points - Wickets'!$A$5:$A$58,0),MATCH(N$7,'Points - Wickets'!$A$5:$Z$5,0)))*10)+((INDEX('Points - 5 fers'!$A$5:$Z$58,MATCH($A28,'Points - 5 fers'!$A$5:$A$58,0),MATCH(N$7,'Points - 5 fers'!$A$5:$Z$5,0)))*50)+((INDEX('Points - Hattrick'!$A$5:$Z$58,MATCH($A28,'Points - Hattrick'!$A$5:$A$58,0),MATCH(N$7,'Points - Hattrick'!$A$5:$Z$5,0)))*100)+((INDEX('Points - Fielding'!$A$5:$Z$58,MATCH($A28,'Points - Fielding'!$A$5:$A$58,0),MATCH(N$7,'Points - Fielding'!$A$5:$Z$5,0)))*10)</f>
        <v>10</v>
      </c>
      <c r="O28" s="130">
        <f>(INDEX('Points - Runs'!$A$5:$Z$58,MATCH($A28,'Points - Runs'!$A$5:$A$58,0),MATCH(O$7,'Points - Runs'!$A$5:$Z$5,0)))+((INDEX('Points - Runs 50s'!$A$5:$Z$58,MATCH($A28,'Points - Runs 50s'!$A$5:$A$58,0),MATCH(O$7,'Points - Runs 50s'!$A$5:$Z$5,0)))*25)+((INDEX('Points - Runs 100s'!$A$5:$Z$58,MATCH($A28,'Points - Runs 100s'!$A$5:$A$58,0),MATCH(O$7,'Points - Runs 100s'!$A$5:$Z$5,0)))*50)+((INDEX('Points - Wickets'!$A$5:$Z$58,MATCH($A28,'Points - Wickets'!$A$5:$A$58,0),MATCH(O$7,'Points - Wickets'!$A$5:$Z$5,0)))*10)+((INDEX('Points - 5 fers'!$A$5:$Z$58,MATCH($A28,'Points - 5 fers'!$A$5:$A$58,0),MATCH(O$7,'Points - 5 fers'!$A$5:$Z$5,0)))*50)+((INDEX('Points - Hattrick'!$A$5:$Z$58,MATCH($A28,'Points - Hattrick'!$A$5:$A$58,0),MATCH(O$7,'Points - Hattrick'!$A$5:$Z$5,0)))*100)+((INDEX('Points - Fielding'!$A$5:$Z$58,MATCH($A28,'Points - Fielding'!$A$5:$A$58,0),MATCH(O$7,'Points - Fielding'!$A$5:$Z$5,0)))*10)</f>
        <v>10</v>
      </c>
      <c r="P28" s="131">
        <f>(INDEX('Points - Runs'!$A$5:$Z$58,MATCH($A28,'Points - Runs'!$A$5:$A$58,0),MATCH(P$7,'Points - Runs'!$A$5:$Z$5,0)))+((INDEX('Points - Runs 50s'!$A$5:$Z$58,MATCH($A28,'Points - Runs 50s'!$A$5:$A$58,0),MATCH(P$7,'Points - Runs 50s'!$A$5:$Z$5,0)))*25)+((INDEX('Points - Runs 100s'!$A$5:$Z$58,MATCH($A28,'Points - Runs 100s'!$A$5:$A$58,0),MATCH(P$7,'Points - Runs 100s'!$A$5:$Z$5,0)))*50)+((INDEX('Points - Wickets'!$A$5:$Z$58,MATCH($A28,'Points - Wickets'!$A$5:$A$58,0),MATCH(P$7,'Points - Wickets'!$A$5:$Z$5,0)))*10)+((INDEX('Points - 5 fers'!$A$5:$Z$58,MATCH($A28,'Points - 5 fers'!$A$5:$A$58,0),MATCH(P$7,'Points - 5 fers'!$A$5:$Z$5,0)))*50)+((INDEX('Points - Hattrick'!$A$5:$Z$58,MATCH($A28,'Points - Hattrick'!$A$5:$A$58,0),MATCH(P$7,'Points - Hattrick'!$A$5:$Z$5,0)))*100)+((INDEX('Points - Fielding'!$A$5:$Z$58,MATCH($A28,'Points - Fielding'!$A$5:$A$58,0),MATCH(P$7,'Points - Fielding'!$A$5:$Z$5,0)))*10)</f>
        <v>31</v>
      </c>
      <c r="Q28" s="128">
        <f>(INDEX('Points - Runs'!$A$5:$Z$58,MATCH($A28,'Points - Runs'!$A$5:$A$58,0),MATCH(Q$7,'Points - Runs'!$A$5:$Z$5,0)))+((INDEX('Points - Runs 50s'!$A$5:$Z$58,MATCH($A28,'Points - Runs 50s'!$A$5:$A$58,0),MATCH(Q$7,'Points - Runs 50s'!$A$5:$Z$5,0)))*25)+((INDEX('Points - Runs 100s'!$A$5:$Z$58,MATCH($A28,'Points - Runs 100s'!$A$5:$A$58,0),MATCH(Q$7,'Points - Runs 100s'!$A$5:$Z$5,0)))*50)+((INDEX('Points - Wickets'!$A$5:$Z$58,MATCH($A28,'Points - Wickets'!$A$5:$A$58,0),MATCH(Q$7,'Points - Wickets'!$A$5:$Z$5,0)))*10)+((INDEX('Points - 5 fers'!$A$5:$Z$58,MATCH($A28,'Points - 5 fers'!$A$5:$A$58,0),MATCH(Q$7,'Points - 5 fers'!$A$5:$Z$5,0)))*50)+((INDEX('Points - Hattrick'!$A$5:$Z$58,MATCH($A28,'Points - Hattrick'!$A$5:$A$58,0),MATCH(Q$7,'Points - Hattrick'!$A$5:$Z$5,0)))*100)+((INDEX('Points - Fielding'!$A$5:$Z$58,MATCH($A28,'Points - Fielding'!$A$5:$A$58,0),MATCH(Q$7,'Points - Fielding'!$A$5:$Z$5,0)))*10)</f>
        <v>0</v>
      </c>
      <c r="R28" s="128">
        <f>(INDEX('Points - Runs'!$A$5:$Z$58,MATCH($A28,'Points - Runs'!$A$5:$A$58,0),MATCH(R$7,'Points - Runs'!$A$5:$Z$5,0)))+((INDEX('Points - Runs 50s'!$A$5:$Z$58,MATCH($A28,'Points - Runs 50s'!$A$5:$A$58,0),MATCH(R$7,'Points - Runs 50s'!$A$5:$Z$5,0)))*25)+((INDEX('Points - Runs 100s'!$A$5:$Z$58,MATCH($A28,'Points - Runs 100s'!$A$5:$A$58,0),MATCH(R$7,'Points - Runs 100s'!$A$5:$Z$5,0)))*50)+((INDEX('Points - Wickets'!$A$5:$Z$58,MATCH($A28,'Points - Wickets'!$A$5:$A$58,0),MATCH(R$7,'Points - Wickets'!$A$5:$Z$5,0)))*10)+((INDEX('Points - 5 fers'!$A$5:$Z$58,MATCH($A28,'Points - 5 fers'!$A$5:$A$58,0),MATCH(R$7,'Points - 5 fers'!$A$5:$Z$5,0)))*50)+((INDEX('Points - Hattrick'!$A$5:$Z$58,MATCH($A28,'Points - Hattrick'!$A$5:$A$58,0),MATCH(R$7,'Points - Hattrick'!$A$5:$Z$5,0)))*100)+((INDEX('Points - Fielding'!$A$5:$Z$58,MATCH($A28,'Points - Fielding'!$A$5:$A$58,0),MATCH(R$7,'Points - Fielding'!$A$5:$Z$5,0)))*10)</f>
        <v>0</v>
      </c>
      <c r="S28" s="128">
        <f>(INDEX('Points - Runs'!$A$5:$Z$58,MATCH($A28,'Points - Runs'!$A$5:$A$58,0),MATCH(S$7,'Points - Runs'!$A$5:$Z$5,0)))+((INDEX('Points - Runs 50s'!$A$5:$Z$58,MATCH($A28,'Points - Runs 50s'!$A$5:$A$58,0),MATCH(S$7,'Points - Runs 50s'!$A$5:$Z$5,0)))*25)+((INDEX('Points - Runs 100s'!$A$5:$Z$58,MATCH($A28,'Points - Runs 100s'!$A$5:$A$58,0),MATCH(S$7,'Points - Runs 100s'!$A$5:$Z$5,0)))*50)+((INDEX('Points - Wickets'!$A$5:$Z$58,MATCH($A28,'Points - Wickets'!$A$5:$A$58,0),MATCH(S$7,'Points - Wickets'!$A$5:$Z$5,0)))*10)+((INDEX('Points - 5 fers'!$A$5:$Z$58,MATCH($A28,'Points - 5 fers'!$A$5:$A$58,0),MATCH(S$7,'Points - 5 fers'!$A$5:$Z$5,0)))*50)+((INDEX('Points - Hattrick'!$A$5:$Z$58,MATCH($A28,'Points - Hattrick'!$A$5:$A$58,0),MATCH(S$7,'Points - Hattrick'!$A$5:$Z$5,0)))*100)+((INDEX('Points - Fielding'!$A$5:$Z$58,MATCH($A28,'Points - Fielding'!$A$5:$A$58,0),MATCH(S$7,'Points - Fielding'!$A$5:$Z$5,0)))*10)</f>
        <v>0</v>
      </c>
      <c r="T28" s="128">
        <f>(INDEX('Points - Runs'!$A$5:$Z$58,MATCH($A28,'Points - Runs'!$A$5:$A$58,0),MATCH(T$7,'Points - Runs'!$A$5:$Z$5,0)))+((INDEX('Points - Runs 50s'!$A$5:$Z$58,MATCH($A28,'Points - Runs 50s'!$A$5:$A$58,0),MATCH(T$7,'Points - Runs 50s'!$A$5:$Z$5,0)))*25)+((INDEX('Points - Runs 100s'!$A$5:$Z$58,MATCH($A28,'Points - Runs 100s'!$A$5:$A$58,0),MATCH(T$7,'Points - Runs 100s'!$A$5:$Z$5,0)))*50)+((INDEX('Points - Wickets'!$A$5:$Z$58,MATCH($A28,'Points - Wickets'!$A$5:$A$58,0),MATCH(T$7,'Points - Wickets'!$A$5:$Z$5,0)))*10)+((INDEX('Points - 5 fers'!$A$5:$Z$58,MATCH($A28,'Points - 5 fers'!$A$5:$A$58,0),MATCH(T$7,'Points - 5 fers'!$A$5:$Z$5,0)))*50)+((INDEX('Points - Hattrick'!$A$5:$Z$58,MATCH($A28,'Points - Hattrick'!$A$5:$A$58,0),MATCH(T$7,'Points - Hattrick'!$A$5:$Z$5,0)))*100)+((INDEX('Points - Fielding'!$A$5:$Z$58,MATCH($A28,'Points - Fielding'!$A$5:$A$58,0),MATCH(T$7,'Points - Fielding'!$A$5:$Z$5,0)))*10)</f>
        <v>0</v>
      </c>
      <c r="U28" s="128">
        <f>(INDEX('Points - Runs'!$A$5:$Z$58,MATCH($A28,'Points - Runs'!$A$5:$A$58,0),MATCH(U$7,'Points - Runs'!$A$5:$Z$5,0)))+((INDEX('Points - Runs 50s'!$A$5:$Z$58,MATCH($A28,'Points - Runs 50s'!$A$5:$A$58,0),MATCH(U$7,'Points - Runs 50s'!$A$5:$Z$5,0)))*25)+((INDEX('Points - Runs 100s'!$A$5:$Z$58,MATCH($A28,'Points - Runs 100s'!$A$5:$A$58,0),MATCH(U$7,'Points - Runs 100s'!$A$5:$Z$5,0)))*50)+((INDEX('Points - Wickets'!$A$5:$Z$58,MATCH($A28,'Points - Wickets'!$A$5:$A$58,0),MATCH(U$7,'Points - Wickets'!$A$5:$Z$5,0)))*10)+((INDEX('Points - 5 fers'!$A$5:$Z$58,MATCH($A28,'Points - 5 fers'!$A$5:$A$58,0),MATCH(U$7,'Points - 5 fers'!$A$5:$Z$5,0)))*50)+((INDEX('Points - Hattrick'!$A$5:$Z$58,MATCH($A28,'Points - Hattrick'!$A$5:$A$58,0),MATCH(U$7,'Points - Hattrick'!$A$5:$Z$5,0)))*100)+((INDEX('Points - Fielding'!$A$5:$Z$58,MATCH($A28,'Points - Fielding'!$A$5:$A$58,0),MATCH(U$7,'Points - Fielding'!$A$5:$Z$5,0)))*10)</f>
        <v>0</v>
      </c>
      <c r="V28" s="128">
        <f>(INDEX('Points - Runs'!$A$5:$Z$58,MATCH($A28,'Points - Runs'!$A$5:$A$58,0),MATCH(V$7,'Points - Runs'!$A$5:$Z$5,0)))+((INDEX('Points - Runs 50s'!$A$5:$Z$58,MATCH($A28,'Points - Runs 50s'!$A$5:$A$58,0),MATCH(V$7,'Points - Runs 50s'!$A$5:$Z$5,0)))*25)+((INDEX('Points - Runs 100s'!$A$5:$Z$58,MATCH($A28,'Points - Runs 100s'!$A$5:$A$58,0),MATCH(V$7,'Points - Runs 100s'!$A$5:$Z$5,0)))*50)+((INDEX('Points - Wickets'!$A$5:$Z$58,MATCH($A28,'Points - Wickets'!$A$5:$A$58,0),MATCH(V$7,'Points - Wickets'!$A$5:$Z$5,0)))*10)+((INDEX('Points - 5 fers'!$A$5:$Z$58,MATCH($A28,'Points - 5 fers'!$A$5:$A$58,0),MATCH(V$7,'Points - 5 fers'!$A$5:$Z$5,0)))*50)+((INDEX('Points - Hattrick'!$A$5:$Z$58,MATCH($A28,'Points - Hattrick'!$A$5:$A$58,0),MATCH(V$7,'Points - Hattrick'!$A$5:$Z$5,0)))*100)+((INDEX('Points - Fielding'!$A$5:$Z$58,MATCH($A28,'Points - Fielding'!$A$5:$A$58,0),MATCH(V$7,'Points - Fielding'!$A$5:$Z$5,0)))*10)</f>
        <v>0</v>
      </c>
      <c r="W28" s="129">
        <f>(INDEX('Points - Runs'!$A$5:$Z$58,MATCH($A28,'Points - Runs'!$A$5:$A$58,0),MATCH(W$7,'Points - Runs'!$A$5:$Z$5,0)))+((INDEX('Points - Runs 50s'!$A$5:$Z$58,MATCH($A28,'Points - Runs 50s'!$A$5:$A$58,0),MATCH(W$7,'Points - Runs 50s'!$A$5:$Z$5,0)))*25)+((INDEX('Points - Runs 100s'!$A$5:$Z$58,MATCH($A28,'Points - Runs 100s'!$A$5:$A$58,0),MATCH(W$7,'Points - Runs 100s'!$A$5:$Z$5,0)))*50)+((INDEX('Points - Wickets'!$A$5:$Z$58,MATCH($A28,'Points - Wickets'!$A$5:$A$58,0),MATCH(W$7,'Points - Wickets'!$A$5:$Z$5,0)))*10)+((INDEX('Points - 5 fers'!$A$5:$Z$58,MATCH($A28,'Points - 5 fers'!$A$5:$A$58,0),MATCH(W$7,'Points - 5 fers'!$A$5:$Z$5,0)))*50)+((INDEX('Points - Hattrick'!$A$5:$Z$58,MATCH($A28,'Points - Hattrick'!$A$5:$A$58,0),MATCH(W$7,'Points - Hattrick'!$A$5:$Z$5,0)))*100)+((INDEX('Points - Fielding'!$A$5:$Z$58,MATCH($A28,'Points - Fielding'!$A$5:$A$58,0),MATCH(W$7,'Points - Fielding'!$A$5:$Z$5,0)))*10)</f>
        <v>0</v>
      </c>
      <c r="X28" s="130">
        <f>(INDEX('Points - Runs'!$A$5:$Z$58,MATCH($A28,'Points - Runs'!$A$5:$A$58,0),MATCH(X$7,'Points - Runs'!$A$5:$Z$5,0)))+((INDEX('Points - Runs 50s'!$A$5:$Z$58,MATCH($A28,'Points - Runs 50s'!$A$5:$A$58,0),MATCH(X$7,'Points - Runs 50s'!$A$5:$Z$5,0)))*25)+((INDEX('Points - Runs 100s'!$A$5:$Z$58,MATCH($A28,'Points - Runs 100s'!$A$5:$A$58,0),MATCH(X$7,'Points - Runs 100s'!$A$5:$Z$5,0)))*50)+((INDEX('Points - Wickets'!$A$5:$Z$58,MATCH($A28,'Points - Wickets'!$A$5:$A$58,0),MATCH(X$7,'Points - Wickets'!$A$5:$Z$5,0)))*10)+((INDEX('Points - 5 fers'!$A$5:$Z$58,MATCH($A28,'Points - 5 fers'!$A$5:$A$58,0),MATCH(X$7,'Points - 5 fers'!$A$5:$Z$5,0)))*50)+((INDEX('Points - Hattrick'!$A$5:$Z$58,MATCH($A28,'Points - Hattrick'!$A$5:$A$58,0),MATCH(X$7,'Points - Hattrick'!$A$5:$Z$5,0)))*100)+((INDEX('Points - Fielding'!$A$5:$Z$58,MATCH($A28,'Points - Fielding'!$A$5:$A$58,0),MATCH(X$7,'Points - Fielding'!$A$5:$Z$5,0)))*10)</f>
        <v>0</v>
      </c>
      <c r="Y28" s="130">
        <f>(INDEX('Points - Runs'!$A$5:$Z$58,MATCH($A28,'Points - Runs'!$A$5:$A$58,0),MATCH(Y$7,'Points - Runs'!$A$5:$Z$5,0)))+((INDEX('Points - Runs 50s'!$A$5:$Z$58,MATCH($A28,'Points - Runs 50s'!$A$5:$A$58,0),MATCH(Y$7,'Points - Runs 50s'!$A$5:$Z$5,0)))*25)+((INDEX('Points - Runs 100s'!$A$5:$Z$58,MATCH($A28,'Points - Runs 100s'!$A$5:$A$58,0),MATCH(Y$7,'Points - Runs 100s'!$A$5:$Z$5,0)))*50)+((INDEX('Points - Wickets'!$A$5:$Z$58,MATCH($A28,'Points - Wickets'!$A$5:$A$58,0),MATCH(Y$7,'Points - Wickets'!$A$5:$Z$5,0)))*10)+((INDEX('Points - 5 fers'!$A$5:$Z$58,MATCH($A28,'Points - 5 fers'!$A$5:$A$58,0),MATCH(Y$7,'Points - 5 fers'!$A$5:$Z$5,0)))*50)+((INDEX('Points - Hattrick'!$A$5:$Z$58,MATCH($A28,'Points - Hattrick'!$A$5:$A$58,0),MATCH(Y$7,'Points - Hattrick'!$A$5:$Z$5,0)))*100)+((INDEX('Points - Fielding'!$A$5:$Z$58,MATCH($A28,'Points - Fielding'!$A$5:$A$58,0),MATCH(Y$7,'Points - Fielding'!$A$5:$Z$5,0)))*10)</f>
        <v>0</v>
      </c>
      <c r="Z28" s="130">
        <f>(INDEX('Points - Runs'!$A$5:$Z$58,MATCH($A28,'Points - Runs'!$A$5:$A$58,0),MATCH(Z$7,'Points - Runs'!$A$5:$Z$5,0)))+((INDEX('Points - Runs 50s'!$A$5:$Z$58,MATCH($A28,'Points - Runs 50s'!$A$5:$A$58,0),MATCH(Z$7,'Points - Runs 50s'!$A$5:$Z$5,0)))*25)+((INDEX('Points - Runs 100s'!$A$5:$Z$58,MATCH($A28,'Points - Runs 100s'!$A$5:$A$58,0),MATCH(Z$7,'Points - Runs 100s'!$A$5:$Z$5,0)))*50)+((INDEX('Points - Wickets'!$A$5:$Z$58,MATCH($A28,'Points - Wickets'!$A$5:$A$58,0),MATCH(Z$7,'Points - Wickets'!$A$5:$Z$5,0)))*10)+((INDEX('Points - 5 fers'!$A$5:$Z$58,MATCH($A28,'Points - 5 fers'!$A$5:$A$58,0),MATCH(Z$7,'Points - 5 fers'!$A$5:$Z$5,0)))*50)+((INDEX('Points - Hattrick'!$A$5:$Z$58,MATCH($A28,'Points - Hattrick'!$A$5:$A$58,0),MATCH(Z$7,'Points - Hattrick'!$A$5:$Z$5,0)))*100)+((INDEX('Points - Fielding'!$A$5:$Z$58,MATCH($A28,'Points - Fielding'!$A$5:$A$58,0),MATCH(Z$7,'Points - Fielding'!$A$5:$Z$5,0)))*10)</f>
        <v>0</v>
      </c>
      <c r="AA28" s="233">
        <f t="shared" si="2"/>
        <v>106</v>
      </c>
      <c r="AB28" s="231">
        <f t="shared" si="3"/>
        <v>65</v>
      </c>
      <c r="AC28" s="231">
        <f t="shared" si="4"/>
        <v>0</v>
      </c>
      <c r="AD28" s="231">
        <f t="shared" si="5"/>
        <v>0</v>
      </c>
      <c r="AE28" s="120">
        <f t="shared" si="0"/>
        <v>171</v>
      </c>
      <c r="AF28" s="187">
        <f t="shared" si="1"/>
        <v>31.09090909090909</v>
      </c>
      <c r="AH28" s="125">
        <f t="shared" si="6"/>
        <v>31</v>
      </c>
    </row>
    <row r="29" spans="1:34" s="125" customFormat="1" ht="18.75" customHeight="1" x14ac:dyDescent="0.25">
      <c r="A29" s="125" t="s">
        <v>372</v>
      </c>
      <c r="B29" s="126" t="s">
        <v>78</v>
      </c>
      <c r="C29" s="125" t="s">
        <v>98</v>
      </c>
      <c r="D29" s="127">
        <v>5</v>
      </c>
      <c r="E29" s="139">
        <f>(INDEX('Points - Runs'!$A$5:$Z$58,MATCH($A29,'Points - Runs'!$A$5:$A$58,0),MATCH(E$7,'Points - Runs'!$A$5:$Z$5,0)))+((INDEX('Points - Runs 50s'!$A$5:$Z$58,MATCH($A29,'Points - Runs 50s'!$A$5:$A$58,0),MATCH(E$7,'Points - Runs 50s'!$A$5:$Z$5,0)))*25)+((INDEX('Points - Runs 100s'!$A$5:$Z$58,MATCH($A29,'Points - Runs 100s'!$A$5:$A$58,0),MATCH(E$7,'Points - Runs 100s'!$A$5:$Z$5,0)))*50)+((INDEX('Points - Wickets'!$A$5:$Z$58,MATCH($A29,'Points - Wickets'!$A$5:$A$58,0),MATCH(E$7,'Points - Wickets'!$A$5:$Z$5,0)))*10)+((INDEX('Points - 5 fers'!$A$5:$Z$58,MATCH($A29,'Points - 5 fers'!$A$5:$A$58,0),MATCH(E$7,'Points - 5 fers'!$A$5:$Z$5,0)))*50)+((INDEX('Points - Hattrick'!$A$5:$Z$58,MATCH($A29,'Points - Hattrick'!$A$5:$A$58,0),MATCH(E$7,'Points - Hattrick'!$A$5:$Z$5,0)))*100)+((INDEX('Points - Fielding'!$A$5:$Z$58,MATCH($A29,'Points - Fielding'!$A$5:$A$58,0),MATCH(E$7,'Points - Fielding'!$A$5:$Z$5,0)))*10)</f>
        <v>0</v>
      </c>
      <c r="F29" s="139">
        <f>(INDEX('Points - Runs'!$A$5:$Z$58,MATCH($A29,'Points - Runs'!$A$5:$A$58,0),MATCH(F$7,'Points - Runs'!$A$5:$Z$5,0)))+((INDEX('Points - Runs 50s'!$A$5:$Z$58,MATCH($A29,'Points - Runs 50s'!$A$5:$A$58,0),MATCH(F$7,'Points - Runs 50s'!$A$5:$Z$5,0)))*25)+((INDEX('Points - Runs 100s'!$A$5:$Z$58,MATCH($A29,'Points - Runs 100s'!$A$5:$A$58,0),MATCH(F$7,'Points - Runs 100s'!$A$5:$Z$5,0)))*50)+((INDEX('Points - Wickets'!$A$5:$Z$58,MATCH($A29,'Points - Wickets'!$A$5:$A$58,0),MATCH(F$7,'Points - Wickets'!$A$5:$Z$5,0)))*10)+((INDEX('Points - 5 fers'!$A$5:$Z$58,MATCH($A29,'Points - 5 fers'!$A$5:$A$58,0),MATCH(F$7,'Points - 5 fers'!$A$5:$Z$5,0)))*50)+((INDEX('Points - Hattrick'!$A$5:$Z$58,MATCH($A29,'Points - Hattrick'!$A$5:$A$58,0),MATCH(F$7,'Points - Hattrick'!$A$5:$Z$5,0)))*100)+((INDEX('Points - Fielding'!$A$5:$Z$58,MATCH($A29,'Points - Fielding'!$A$5:$A$58,0),MATCH(F$7,'Points - Fielding'!$A$5:$Z$5,0)))*10)</f>
        <v>0</v>
      </c>
      <c r="G29" s="139">
        <f>(INDEX('Points - Runs'!$A$5:$Z$58,MATCH($A29,'Points - Runs'!$A$5:$A$58,0),MATCH(G$7,'Points - Runs'!$A$5:$Z$5,0)))+((INDEX('Points - Runs 50s'!$A$5:$Z$58,MATCH($A29,'Points - Runs 50s'!$A$5:$A$58,0),MATCH(G$7,'Points - Runs 50s'!$A$5:$Z$5,0)))*25)+((INDEX('Points - Runs 100s'!$A$5:$Z$58,MATCH($A29,'Points - Runs 100s'!$A$5:$A$58,0),MATCH(G$7,'Points - Runs 100s'!$A$5:$Z$5,0)))*50)+((INDEX('Points - Wickets'!$A$5:$Z$58,MATCH($A29,'Points - Wickets'!$A$5:$A$58,0),MATCH(G$7,'Points - Wickets'!$A$5:$Z$5,0)))*10)+((INDEX('Points - 5 fers'!$A$5:$Z$58,MATCH($A29,'Points - 5 fers'!$A$5:$A$58,0),MATCH(G$7,'Points - 5 fers'!$A$5:$Z$5,0)))*50)+((INDEX('Points - Hattrick'!$A$5:$Z$58,MATCH($A29,'Points - Hattrick'!$A$5:$A$58,0),MATCH(G$7,'Points - Hattrick'!$A$5:$Z$5,0)))*100)+((INDEX('Points - Fielding'!$A$5:$Z$58,MATCH($A29,'Points - Fielding'!$A$5:$A$58,0),MATCH(G$7,'Points - Fielding'!$A$5:$Z$5,0)))*10)</f>
        <v>0</v>
      </c>
      <c r="H29" s="128">
        <f>(INDEX('Points - Runs'!$A$5:$Z$58,MATCH($A29,'Points - Runs'!$A$5:$A$58,0),MATCH(H$7,'Points - Runs'!$A$5:$Z$5,0)))+((INDEX('Points - Runs 50s'!$A$5:$Z$58,MATCH($A29,'Points - Runs 50s'!$A$5:$A$58,0),MATCH(H$7,'Points - Runs 50s'!$A$5:$Z$5,0)))*25)+((INDEX('Points - Runs 100s'!$A$5:$Z$58,MATCH($A29,'Points - Runs 100s'!$A$5:$A$58,0),MATCH(H$7,'Points - Runs 100s'!$A$5:$Z$5,0)))*50)+((INDEX('Points - Wickets'!$A$5:$Z$58,MATCH($A29,'Points - Wickets'!$A$5:$A$58,0),MATCH(H$7,'Points - Wickets'!$A$5:$Z$5,0)))*10)+((INDEX('Points - 5 fers'!$A$5:$Z$58,MATCH($A29,'Points - 5 fers'!$A$5:$A$58,0),MATCH(H$7,'Points - 5 fers'!$A$5:$Z$5,0)))*50)+((INDEX('Points - Hattrick'!$A$5:$Z$58,MATCH($A29,'Points - Hattrick'!$A$5:$A$58,0),MATCH(H$7,'Points - Hattrick'!$A$5:$Z$5,0)))*100)+((INDEX('Points - Fielding'!$A$5:$Z$58,MATCH($A29,'Points - Fielding'!$A$5:$A$58,0),MATCH(H$7,'Points - Fielding'!$A$5:$Z$5,0)))*10)</f>
        <v>0</v>
      </c>
      <c r="I29" s="128">
        <f>(INDEX('Points - Runs'!$A$5:$Z$58,MATCH($A29,'Points - Runs'!$A$5:$A$58,0),MATCH(I$7,'Points - Runs'!$A$5:$Z$5,0)))+((INDEX('Points - Runs 50s'!$A$5:$Z$58,MATCH($A29,'Points - Runs 50s'!$A$5:$A$58,0),MATCH(I$7,'Points - Runs 50s'!$A$5:$Z$5,0)))*25)+((INDEX('Points - Runs 100s'!$A$5:$Z$58,MATCH($A29,'Points - Runs 100s'!$A$5:$A$58,0),MATCH(I$7,'Points - Runs 100s'!$A$5:$Z$5,0)))*50)+((INDEX('Points - Wickets'!$A$5:$Z$58,MATCH($A29,'Points - Wickets'!$A$5:$A$58,0),MATCH(I$7,'Points - Wickets'!$A$5:$Z$5,0)))*10)+((INDEX('Points - 5 fers'!$A$5:$Z$58,MATCH($A29,'Points - 5 fers'!$A$5:$A$58,0),MATCH(I$7,'Points - 5 fers'!$A$5:$Z$5,0)))*50)+((INDEX('Points - Hattrick'!$A$5:$Z$58,MATCH($A29,'Points - Hattrick'!$A$5:$A$58,0),MATCH(I$7,'Points - Hattrick'!$A$5:$Z$5,0)))*100)+((INDEX('Points - Fielding'!$A$5:$Z$58,MATCH($A29,'Points - Fielding'!$A$5:$A$58,0),MATCH(I$7,'Points - Fielding'!$A$5:$Z$5,0)))*10)</f>
        <v>0</v>
      </c>
      <c r="J29" s="130">
        <f>(INDEX('Points - Runs'!$A$5:$Z$58,MATCH($A29,'Points - Runs'!$A$5:$A$58,0),MATCH(J$7,'Points - Runs'!$A$5:$Z$5,0)))+((INDEX('Points - Runs 50s'!$A$5:$Z$58,MATCH($A29,'Points - Runs 50s'!$A$5:$A$58,0),MATCH(J$7,'Points - Runs 50s'!$A$5:$Z$5,0)))*25)+((INDEX('Points - Runs 100s'!$A$5:$Z$58,MATCH($A29,'Points - Runs 100s'!$A$5:$A$58,0),MATCH(J$7,'Points - Runs 100s'!$A$5:$Z$5,0)))*50)+((INDEX('Points - Wickets'!$A$5:$Z$58,MATCH($A29,'Points - Wickets'!$A$5:$A$58,0),MATCH(J$7,'Points - Wickets'!$A$5:$Z$5,0)))*10)+((INDEX('Points - 5 fers'!$A$5:$Z$58,MATCH($A29,'Points - 5 fers'!$A$5:$A$58,0),MATCH(J$7,'Points - 5 fers'!$A$5:$Z$5,0)))*50)+((INDEX('Points - Hattrick'!$A$5:$Z$58,MATCH($A29,'Points - Hattrick'!$A$5:$A$58,0),MATCH(J$7,'Points - Hattrick'!$A$5:$Z$5,0)))*100)+((INDEX('Points - Fielding'!$A$5:$Z$58,MATCH($A29,'Points - Fielding'!$A$5:$A$58,0),MATCH(J$7,'Points - Fielding'!$A$5:$Z$5,0)))*10)</f>
        <v>0</v>
      </c>
      <c r="K29" s="129">
        <f>(INDEX('Points - Runs'!$A$5:$Z$58,MATCH($A29,'Points - Runs'!$A$5:$A$58,0),MATCH(K$7,'Points - Runs'!$A$5:$Z$5,0)))+((INDEX('Points - Runs 50s'!$A$5:$Z$58,MATCH($A29,'Points - Runs 50s'!$A$5:$A$58,0),MATCH(K$7,'Points - Runs 50s'!$A$5:$Z$5,0)))*25)+((INDEX('Points - Runs 100s'!$A$5:$Z$58,MATCH($A29,'Points - Runs 100s'!$A$5:$A$58,0),MATCH(K$7,'Points - Runs 100s'!$A$5:$Z$5,0)))*50)+((INDEX('Points - Wickets'!$A$5:$Z$58,MATCH($A29,'Points - Wickets'!$A$5:$A$58,0),MATCH(K$7,'Points - Wickets'!$A$5:$Z$5,0)))*10)+((INDEX('Points - 5 fers'!$A$5:$Z$58,MATCH($A29,'Points - 5 fers'!$A$5:$A$58,0),MATCH(K$7,'Points - 5 fers'!$A$5:$Z$5,0)))*50)+((INDEX('Points - Hattrick'!$A$5:$Z$58,MATCH($A29,'Points - Hattrick'!$A$5:$A$58,0),MATCH(K$7,'Points - Hattrick'!$A$5:$Z$5,0)))*100)+((INDEX('Points - Fielding'!$A$5:$Z$58,MATCH($A29,'Points - Fielding'!$A$5:$A$58,0),MATCH(K$7,'Points - Fielding'!$A$5:$Z$5,0)))*10)</f>
        <v>0</v>
      </c>
      <c r="L29" s="130">
        <f>(INDEX('Points - Runs'!$A$5:$Z$58,MATCH($A29,'Points - Runs'!$A$5:$A$58,0),MATCH(L$7,'Points - Runs'!$A$5:$Z$5,0)))+((INDEX('Points - Runs 50s'!$A$5:$Z$58,MATCH($A29,'Points - Runs 50s'!$A$5:$A$58,0),MATCH(L$7,'Points - Runs 50s'!$A$5:$Z$5,0)))*25)+((INDEX('Points - Runs 100s'!$A$5:$Z$58,MATCH($A29,'Points - Runs 100s'!$A$5:$A$58,0),MATCH(L$7,'Points - Runs 100s'!$A$5:$Z$5,0)))*50)+((INDEX('Points - Wickets'!$A$5:$Z$58,MATCH($A29,'Points - Wickets'!$A$5:$A$58,0),MATCH(L$7,'Points - Wickets'!$A$5:$Z$5,0)))*10)+((INDEX('Points - 5 fers'!$A$5:$Z$58,MATCH($A29,'Points - 5 fers'!$A$5:$A$58,0),MATCH(L$7,'Points - 5 fers'!$A$5:$Z$5,0)))*50)+((INDEX('Points - Hattrick'!$A$5:$Z$58,MATCH($A29,'Points - Hattrick'!$A$5:$A$58,0),MATCH(L$7,'Points - Hattrick'!$A$5:$Z$5,0)))*100)+((INDEX('Points - Fielding'!$A$5:$Z$58,MATCH($A29,'Points - Fielding'!$A$5:$A$58,0),MATCH(L$7,'Points - Fielding'!$A$5:$Z$5,0)))*10)</f>
        <v>0</v>
      </c>
      <c r="M29" s="130">
        <f>(INDEX('Points - Runs'!$A$5:$Z$58,MATCH($A29,'Points - Runs'!$A$5:$A$58,0),MATCH(M$7,'Points - Runs'!$A$5:$Z$5,0)))+((INDEX('Points - Runs 50s'!$A$5:$Z$58,MATCH($A29,'Points - Runs 50s'!$A$5:$A$58,0),MATCH(M$7,'Points - Runs 50s'!$A$5:$Z$5,0)))*25)+((INDEX('Points - Runs 100s'!$A$5:$Z$58,MATCH($A29,'Points - Runs 100s'!$A$5:$A$58,0),MATCH(M$7,'Points - Runs 100s'!$A$5:$Z$5,0)))*50)+((INDEX('Points - Wickets'!$A$5:$Z$58,MATCH($A29,'Points - Wickets'!$A$5:$A$58,0),MATCH(M$7,'Points - Wickets'!$A$5:$Z$5,0)))*10)+((INDEX('Points - 5 fers'!$A$5:$Z$58,MATCH($A29,'Points - 5 fers'!$A$5:$A$58,0),MATCH(M$7,'Points - 5 fers'!$A$5:$Z$5,0)))*50)+((INDEX('Points - Hattrick'!$A$5:$Z$58,MATCH($A29,'Points - Hattrick'!$A$5:$A$58,0),MATCH(M$7,'Points - Hattrick'!$A$5:$Z$5,0)))*100)+((INDEX('Points - Fielding'!$A$5:$Z$58,MATCH($A29,'Points - Fielding'!$A$5:$A$58,0),MATCH(M$7,'Points - Fielding'!$A$5:$Z$5,0)))*10)</f>
        <v>58</v>
      </c>
      <c r="N29" s="130">
        <f>(INDEX('Points - Runs'!$A$5:$Z$58,MATCH($A29,'Points - Runs'!$A$5:$A$58,0),MATCH(N$7,'Points - Runs'!$A$5:$Z$5,0)))+((INDEX('Points - Runs 50s'!$A$5:$Z$58,MATCH($A29,'Points - Runs 50s'!$A$5:$A$58,0),MATCH(N$7,'Points - Runs 50s'!$A$5:$Z$5,0)))*25)+((INDEX('Points - Runs 100s'!$A$5:$Z$58,MATCH($A29,'Points - Runs 100s'!$A$5:$A$58,0),MATCH(N$7,'Points - Runs 100s'!$A$5:$Z$5,0)))*50)+((INDEX('Points - Wickets'!$A$5:$Z$58,MATCH($A29,'Points - Wickets'!$A$5:$A$58,0),MATCH(N$7,'Points - Wickets'!$A$5:$Z$5,0)))*10)+((INDEX('Points - 5 fers'!$A$5:$Z$58,MATCH($A29,'Points - 5 fers'!$A$5:$A$58,0),MATCH(N$7,'Points - 5 fers'!$A$5:$Z$5,0)))*50)+((INDEX('Points - Hattrick'!$A$5:$Z$58,MATCH($A29,'Points - Hattrick'!$A$5:$A$58,0),MATCH(N$7,'Points - Hattrick'!$A$5:$Z$5,0)))*100)+((INDEX('Points - Fielding'!$A$5:$Z$58,MATCH($A29,'Points - Fielding'!$A$5:$A$58,0),MATCH(N$7,'Points - Fielding'!$A$5:$Z$5,0)))*10)</f>
        <v>0</v>
      </c>
      <c r="O29" s="130">
        <f>(INDEX('Points - Runs'!$A$5:$Z$58,MATCH($A29,'Points - Runs'!$A$5:$A$58,0),MATCH(O$7,'Points - Runs'!$A$5:$Z$5,0)))+((INDEX('Points - Runs 50s'!$A$5:$Z$58,MATCH($A29,'Points - Runs 50s'!$A$5:$A$58,0),MATCH(O$7,'Points - Runs 50s'!$A$5:$Z$5,0)))*25)+((INDEX('Points - Runs 100s'!$A$5:$Z$58,MATCH($A29,'Points - Runs 100s'!$A$5:$A$58,0),MATCH(O$7,'Points - Runs 100s'!$A$5:$Z$5,0)))*50)+((INDEX('Points - Wickets'!$A$5:$Z$58,MATCH($A29,'Points - Wickets'!$A$5:$A$58,0),MATCH(O$7,'Points - Wickets'!$A$5:$Z$5,0)))*10)+((INDEX('Points - 5 fers'!$A$5:$Z$58,MATCH($A29,'Points - 5 fers'!$A$5:$A$58,0),MATCH(O$7,'Points - 5 fers'!$A$5:$Z$5,0)))*50)+((INDEX('Points - Hattrick'!$A$5:$Z$58,MATCH($A29,'Points - Hattrick'!$A$5:$A$58,0),MATCH(O$7,'Points - Hattrick'!$A$5:$Z$5,0)))*100)+((INDEX('Points - Fielding'!$A$5:$Z$58,MATCH($A29,'Points - Fielding'!$A$5:$A$58,0),MATCH(O$7,'Points - Fielding'!$A$5:$Z$5,0)))*10)</f>
        <v>0</v>
      </c>
      <c r="P29" s="131">
        <f>(INDEX('Points - Runs'!$A$5:$Z$58,MATCH($A29,'Points - Runs'!$A$5:$A$58,0),MATCH(P$7,'Points - Runs'!$A$5:$Z$5,0)))+((INDEX('Points - Runs 50s'!$A$5:$Z$58,MATCH($A29,'Points - Runs 50s'!$A$5:$A$58,0),MATCH(P$7,'Points - Runs 50s'!$A$5:$Z$5,0)))*25)+((INDEX('Points - Runs 100s'!$A$5:$Z$58,MATCH($A29,'Points - Runs 100s'!$A$5:$A$58,0),MATCH(P$7,'Points - Runs 100s'!$A$5:$Z$5,0)))*50)+((INDEX('Points - Wickets'!$A$5:$Z$58,MATCH($A29,'Points - Wickets'!$A$5:$A$58,0),MATCH(P$7,'Points - Wickets'!$A$5:$Z$5,0)))*10)+((INDEX('Points - 5 fers'!$A$5:$Z$58,MATCH($A29,'Points - 5 fers'!$A$5:$A$58,0),MATCH(P$7,'Points - 5 fers'!$A$5:$Z$5,0)))*50)+((INDEX('Points - Hattrick'!$A$5:$Z$58,MATCH($A29,'Points - Hattrick'!$A$5:$A$58,0),MATCH(P$7,'Points - Hattrick'!$A$5:$Z$5,0)))*100)+((INDEX('Points - Fielding'!$A$5:$Z$58,MATCH($A29,'Points - Fielding'!$A$5:$A$58,0),MATCH(P$7,'Points - Fielding'!$A$5:$Z$5,0)))*10)</f>
        <v>0</v>
      </c>
      <c r="Q29" s="128">
        <f>(INDEX('Points - Runs'!$A$5:$Z$58,MATCH($A29,'Points - Runs'!$A$5:$A$58,0),MATCH(Q$7,'Points - Runs'!$A$5:$Z$5,0)))+((INDEX('Points - Runs 50s'!$A$5:$Z$58,MATCH($A29,'Points - Runs 50s'!$A$5:$A$58,0),MATCH(Q$7,'Points - Runs 50s'!$A$5:$Z$5,0)))*25)+((INDEX('Points - Runs 100s'!$A$5:$Z$58,MATCH($A29,'Points - Runs 100s'!$A$5:$A$58,0),MATCH(Q$7,'Points - Runs 100s'!$A$5:$Z$5,0)))*50)+((INDEX('Points - Wickets'!$A$5:$Z$58,MATCH($A29,'Points - Wickets'!$A$5:$A$58,0),MATCH(Q$7,'Points - Wickets'!$A$5:$Z$5,0)))*10)+((INDEX('Points - 5 fers'!$A$5:$Z$58,MATCH($A29,'Points - 5 fers'!$A$5:$A$58,0),MATCH(Q$7,'Points - 5 fers'!$A$5:$Z$5,0)))*50)+((INDEX('Points - Hattrick'!$A$5:$Z$58,MATCH($A29,'Points - Hattrick'!$A$5:$A$58,0),MATCH(Q$7,'Points - Hattrick'!$A$5:$Z$5,0)))*100)+((INDEX('Points - Fielding'!$A$5:$Z$58,MATCH($A29,'Points - Fielding'!$A$5:$A$58,0),MATCH(Q$7,'Points - Fielding'!$A$5:$Z$5,0)))*10)</f>
        <v>0</v>
      </c>
      <c r="R29" s="128">
        <f>(INDEX('Points - Runs'!$A$5:$Z$58,MATCH($A29,'Points - Runs'!$A$5:$A$58,0),MATCH(R$7,'Points - Runs'!$A$5:$Z$5,0)))+((INDEX('Points - Runs 50s'!$A$5:$Z$58,MATCH($A29,'Points - Runs 50s'!$A$5:$A$58,0),MATCH(R$7,'Points - Runs 50s'!$A$5:$Z$5,0)))*25)+((INDEX('Points - Runs 100s'!$A$5:$Z$58,MATCH($A29,'Points - Runs 100s'!$A$5:$A$58,0),MATCH(R$7,'Points - Runs 100s'!$A$5:$Z$5,0)))*50)+((INDEX('Points - Wickets'!$A$5:$Z$58,MATCH($A29,'Points - Wickets'!$A$5:$A$58,0),MATCH(R$7,'Points - Wickets'!$A$5:$Z$5,0)))*10)+((INDEX('Points - 5 fers'!$A$5:$Z$58,MATCH($A29,'Points - 5 fers'!$A$5:$A$58,0),MATCH(R$7,'Points - 5 fers'!$A$5:$Z$5,0)))*50)+((INDEX('Points - Hattrick'!$A$5:$Z$58,MATCH($A29,'Points - Hattrick'!$A$5:$A$58,0),MATCH(R$7,'Points - Hattrick'!$A$5:$Z$5,0)))*100)+((INDEX('Points - Fielding'!$A$5:$Z$58,MATCH($A29,'Points - Fielding'!$A$5:$A$58,0),MATCH(R$7,'Points - Fielding'!$A$5:$Z$5,0)))*10)</f>
        <v>0</v>
      </c>
      <c r="S29" s="128">
        <f>(INDEX('Points - Runs'!$A$5:$Z$58,MATCH($A29,'Points - Runs'!$A$5:$A$58,0),MATCH(S$7,'Points - Runs'!$A$5:$Z$5,0)))+((INDEX('Points - Runs 50s'!$A$5:$Z$58,MATCH($A29,'Points - Runs 50s'!$A$5:$A$58,0),MATCH(S$7,'Points - Runs 50s'!$A$5:$Z$5,0)))*25)+((INDEX('Points - Runs 100s'!$A$5:$Z$58,MATCH($A29,'Points - Runs 100s'!$A$5:$A$58,0),MATCH(S$7,'Points - Runs 100s'!$A$5:$Z$5,0)))*50)+((INDEX('Points - Wickets'!$A$5:$Z$58,MATCH($A29,'Points - Wickets'!$A$5:$A$58,0),MATCH(S$7,'Points - Wickets'!$A$5:$Z$5,0)))*10)+((INDEX('Points - 5 fers'!$A$5:$Z$58,MATCH($A29,'Points - 5 fers'!$A$5:$A$58,0),MATCH(S$7,'Points - 5 fers'!$A$5:$Z$5,0)))*50)+((INDEX('Points - Hattrick'!$A$5:$Z$58,MATCH($A29,'Points - Hattrick'!$A$5:$A$58,0),MATCH(S$7,'Points - Hattrick'!$A$5:$Z$5,0)))*100)+((INDEX('Points - Fielding'!$A$5:$Z$58,MATCH($A29,'Points - Fielding'!$A$5:$A$58,0),MATCH(S$7,'Points - Fielding'!$A$5:$Z$5,0)))*10)</f>
        <v>0</v>
      </c>
      <c r="T29" s="128">
        <f>(INDEX('Points - Runs'!$A$5:$Z$58,MATCH($A29,'Points - Runs'!$A$5:$A$58,0),MATCH(T$7,'Points - Runs'!$A$5:$Z$5,0)))+((INDEX('Points - Runs 50s'!$A$5:$Z$58,MATCH($A29,'Points - Runs 50s'!$A$5:$A$58,0),MATCH(T$7,'Points - Runs 50s'!$A$5:$Z$5,0)))*25)+((INDEX('Points - Runs 100s'!$A$5:$Z$58,MATCH($A29,'Points - Runs 100s'!$A$5:$A$58,0),MATCH(T$7,'Points - Runs 100s'!$A$5:$Z$5,0)))*50)+((INDEX('Points - Wickets'!$A$5:$Z$58,MATCH($A29,'Points - Wickets'!$A$5:$A$58,0),MATCH(T$7,'Points - Wickets'!$A$5:$Z$5,0)))*10)+((INDEX('Points - 5 fers'!$A$5:$Z$58,MATCH($A29,'Points - 5 fers'!$A$5:$A$58,0),MATCH(T$7,'Points - 5 fers'!$A$5:$Z$5,0)))*50)+((INDEX('Points - Hattrick'!$A$5:$Z$58,MATCH($A29,'Points - Hattrick'!$A$5:$A$58,0),MATCH(T$7,'Points - Hattrick'!$A$5:$Z$5,0)))*100)+((INDEX('Points - Fielding'!$A$5:$Z$58,MATCH($A29,'Points - Fielding'!$A$5:$A$58,0),MATCH(T$7,'Points - Fielding'!$A$5:$Z$5,0)))*10)</f>
        <v>0</v>
      </c>
      <c r="U29" s="128">
        <f>(INDEX('Points - Runs'!$A$5:$Z$58,MATCH($A29,'Points - Runs'!$A$5:$A$58,0),MATCH(U$7,'Points - Runs'!$A$5:$Z$5,0)))+((INDEX('Points - Runs 50s'!$A$5:$Z$58,MATCH($A29,'Points - Runs 50s'!$A$5:$A$58,0),MATCH(U$7,'Points - Runs 50s'!$A$5:$Z$5,0)))*25)+((INDEX('Points - Runs 100s'!$A$5:$Z$58,MATCH($A29,'Points - Runs 100s'!$A$5:$A$58,0),MATCH(U$7,'Points - Runs 100s'!$A$5:$Z$5,0)))*50)+((INDEX('Points - Wickets'!$A$5:$Z$58,MATCH($A29,'Points - Wickets'!$A$5:$A$58,0),MATCH(U$7,'Points - Wickets'!$A$5:$Z$5,0)))*10)+((INDEX('Points - 5 fers'!$A$5:$Z$58,MATCH($A29,'Points - 5 fers'!$A$5:$A$58,0),MATCH(U$7,'Points - 5 fers'!$A$5:$Z$5,0)))*50)+((INDEX('Points - Hattrick'!$A$5:$Z$58,MATCH($A29,'Points - Hattrick'!$A$5:$A$58,0),MATCH(U$7,'Points - Hattrick'!$A$5:$Z$5,0)))*100)+((INDEX('Points - Fielding'!$A$5:$Z$58,MATCH($A29,'Points - Fielding'!$A$5:$A$58,0),MATCH(U$7,'Points - Fielding'!$A$5:$Z$5,0)))*10)</f>
        <v>0</v>
      </c>
      <c r="V29" s="128">
        <f>(INDEX('Points - Runs'!$A$5:$Z$58,MATCH($A29,'Points - Runs'!$A$5:$A$58,0),MATCH(V$7,'Points - Runs'!$A$5:$Z$5,0)))+((INDEX('Points - Runs 50s'!$A$5:$Z$58,MATCH($A29,'Points - Runs 50s'!$A$5:$A$58,0),MATCH(V$7,'Points - Runs 50s'!$A$5:$Z$5,0)))*25)+((INDEX('Points - Runs 100s'!$A$5:$Z$58,MATCH($A29,'Points - Runs 100s'!$A$5:$A$58,0),MATCH(V$7,'Points - Runs 100s'!$A$5:$Z$5,0)))*50)+((INDEX('Points - Wickets'!$A$5:$Z$58,MATCH($A29,'Points - Wickets'!$A$5:$A$58,0),MATCH(V$7,'Points - Wickets'!$A$5:$Z$5,0)))*10)+((INDEX('Points - 5 fers'!$A$5:$Z$58,MATCH($A29,'Points - 5 fers'!$A$5:$A$58,0),MATCH(V$7,'Points - 5 fers'!$A$5:$Z$5,0)))*50)+((INDEX('Points - Hattrick'!$A$5:$Z$58,MATCH($A29,'Points - Hattrick'!$A$5:$A$58,0),MATCH(V$7,'Points - Hattrick'!$A$5:$Z$5,0)))*100)+((INDEX('Points - Fielding'!$A$5:$Z$58,MATCH($A29,'Points - Fielding'!$A$5:$A$58,0),MATCH(V$7,'Points - Fielding'!$A$5:$Z$5,0)))*10)</f>
        <v>0</v>
      </c>
      <c r="W29" s="129">
        <f>(INDEX('Points - Runs'!$A$5:$Z$58,MATCH($A29,'Points - Runs'!$A$5:$A$58,0),MATCH(W$7,'Points - Runs'!$A$5:$Z$5,0)))+((INDEX('Points - Runs 50s'!$A$5:$Z$58,MATCH($A29,'Points - Runs 50s'!$A$5:$A$58,0),MATCH(W$7,'Points - Runs 50s'!$A$5:$Z$5,0)))*25)+((INDEX('Points - Runs 100s'!$A$5:$Z$58,MATCH($A29,'Points - Runs 100s'!$A$5:$A$58,0),MATCH(W$7,'Points - Runs 100s'!$A$5:$Z$5,0)))*50)+((INDEX('Points - Wickets'!$A$5:$Z$58,MATCH($A29,'Points - Wickets'!$A$5:$A$58,0),MATCH(W$7,'Points - Wickets'!$A$5:$Z$5,0)))*10)+((INDEX('Points - 5 fers'!$A$5:$Z$58,MATCH($A29,'Points - 5 fers'!$A$5:$A$58,0),MATCH(W$7,'Points - 5 fers'!$A$5:$Z$5,0)))*50)+((INDEX('Points - Hattrick'!$A$5:$Z$58,MATCH($A29,'Points - Hattrick'!$A$5:$A$58,0),MATCH(W$7,'Points - Hattrick'!$A$5:$Z$5,0)))*100)+((INDEX('Points - Fielding'!$A$5:$Z$58,MATCH($A29,'Points - Fielding'!$A$5:$A$58,0),MATCH(W$7,'Points - Fielding'!$A$5:$Z$5,0)))*10)</f>
        <v>0</v>
      </c>
      <c r="X29" s="130">
        <f>(INDEX('Points - Runs'!$A$5:$Z$58,MATCH($A29,'Points - Runs'!$A$5:$A$58,0),MATCH(X$7,'Points - Runs'!$A$5:$Z$5,0)))+((INDEX('Points - Runs 50s'!$A$5:$Z$58,MATCH($A29,'Points - Runs 50s'!$A$5:$A$58,0),MATCH(X$7,'Points - Runs 50s'!$A$5:$Z$5,0)))*25)+((INDEX('Points - Runs 100s'!$A$5:$Z$58,MATCH($A29,'Points - Runs 100s'!$A$5:$A$58,0),MATCH(X$7,'Points - Runs 100s'!$A$5:$Z$5,0)))*50)+((INDEX('Points - Wickets'!$A$5:$Z$58,MATCH($A29,'Points - Wickets'!$A$5:$A$58,0),MATCH(X$7,'Points - Wickets'!$A$5:$Z$5,0)))*10)+((INDEX('Points - 5 fers'!$A$5:$Z$58,MATCH($A29,'Points - 5 fers'!$A$5:$A$58,0),MATCH(X$7,'Points - 5 fers'!$A$5:$Z$5,0)))*50)+((INDEX('Points - Hattrick'!$A$5:$Z$58,MATCH($A29,'Points - Hattrick'!$A$5:$A$58,0),MATCH(X$7,'Points - Hattrick'!$A$5:$Z$5,0)))*100)+((INDEX('Points - Fielding'!$A$5:$Z$58,MATCH($A29,'Points - Fielding'!$A$5:$A$58,0),MATCH(X$7,'Points - Fielding'!$A$5:$Z$5,0)))*10)</f>
        <v>0</v>
      </c>
      <c r="Y29" s="130">
        <f>(INDEX('Points - Runs'!$A$5:$Z$58,MATCH($A29,'Points - Runs'!$A$5:$A$58,0),MATCH(Y$7,'Points - Runs'!$A$5:$Z$5,0)))+((INDEX('Points - Runs 50s'!$A$5:$Z$58,MATCH($A29,'Points - Runs 50s'!$A$5:$A$58,0),MATCH(Y$7,'Points - Runs 50s'!$A$5:$Z$5,0)))*25)+((INDEX('Points - Runs 100s'!$A$5:$Z$58,MATCH($A29,'Points - Runs 100s'!$A$5:$A$58,0),MATCH(Y$7,'Points - Runs 100s'!$A$5:$Z$5,0)))*50)+((INDEX('Points - Wickets'!$A$5:$Z$58,MATCH($A29,'Points - Wickets'!$A$5:$A$58,0),MATCH(Y$7,'Points - Wickets'!$A$5:$Z$5,0)))*10)+((INDEX('Points - 5 fers'!$A$5:$Z$58,MATCH($A29,'Points - 5 fers'!$A$5:$A$58,0),MATCH(Y$7,'Points - 5 fers'!$A$5:$Z$5,0)))*50)+((INDEX('Points - Hattrick'!$A$5:$Z$58,MATCH($A29,'Points - Hattrick'!$A$5:$A$58,0),MATCH(Y$7,'Points - Hattrick'!$A$5:$Z$5,0)))*100)+((INDEX('Points - Fielding'!$A$5:$Z$58,MATCH($A29,'Points - Fielding'!$A$5:$A$58,0),MATCH(Y$7,'Points - Fielding'!$A$5:$Z$5,0)))*10)</f>
        <v>0</v>
      </c>
      <c r="Z29" s="130">
        <f>(INDEX('Points - Runs'!$A$5:$Z$58,MATCH($A29,'Points - Runs'!$A$5:$A$58,0),MATCH(Z$7,'Points - Runs'!$A$5:$Z$5,0)))+((INDEX('Points - Runs 50s'!$A$5:$Z$58,MATCH($A29,'Points - Runs 50s'!$A$5:$A$58,0),MATCH(Z$7,'Points - Runs 50s'!$A$5:$Z$5,0)))*25)+((INDEX('Points - Runs 100s'!$A$5:$Z$58,MATCH($A29,'Points - Runs 100s'!$A$5:$A$58,0),MATCH(Z$7,'Points - Runs 100s'!$A$5:$Z$5,0)))*50)+((INDEX('Points - Wickets'!$A$5:$Z$58,MATCH($A29,'Points - Wickets'!$A$5:$A$58,0),MATCH(Z$7,'Points - Wickets'!$A$5:$Z$5,0)))*10)+((INDEX('Points - 5 fers'!$A$5:$Z$58,MATCH($A29,'Points - 5 fers'!$A$5:$A$58,0),MATCH(Z$7,'Points - 5 fers'!$A$5:$Z$5,0)))*50)+((INDEX('Points - Hattrick'!$A$5:$Z$58,MATCH($A29,'Points - Hattrick'!$A$5:$A$58,0),MATCH(Z$7,'Points - Hattrick'!$A$5:$Z$5,0)))*100)+((INDEX('Points - Fielding'!$A$5:$Z$58,MATCH($A29,'Points - Fielding'!$A$5:$A$58,0),MATCH(Z$7,'Points - Fielding'!$A$5:$Z$5,0)))*10)</f>
        <v>0</v>
      </c>
      <c r="AA29" s="233">
        <f t="shared" ref="AA29" si="13">SUM(E29:J29)</f>
        <v>0</v>
      </c>
      <c r="AB29" s="231">
        <f t="shared" ref="AB29" si="14">SUM(E29:P29)-AA29</f>
        <v>58</v>
      </c>
      <c r="AC29" s="231">
        <f t="shared" ref="AC29" si="15">SUM(E29:V29)-SUM(AA29:AB29)</f>
        <v>0</v>
      </c>
      <c r="AD29" s="231">
        <f t="shared" ref="AD29" si="16">AE29-SUM(AA29:AC29)</f>
        <v>0</v>
      </c>
      <c r="AE29" s="173">
        <f t="shared" ref="AE29" si="17">SUM(E29:Z29)</f>
        <v>58</v>
      </c>
      <c r="AF29" s="187">
        <f t="shared" ref="AF29" si="18">AE29/D29</f>
        <v>11.6</v>
      </c>
      <c r="AH29" s="125">
        <f t="shared" si="6"/>
        <v>38</v>
      </c>
    </row>
    <row r="30" spans="1:34" s="125" customFormat="1" ht="18.75" customHeight="1" x14ac:dyDescent="0.25">
      <c r="A30" s="125" t="s">
        <v>47</v>
      </c>
      <c r="B30" s="126" t="s">
        <v>79</v>
      </c>
      <c r="C30" s="125" t="s">
        <v>98</v>
      </c>
      <c r="D30" s="127">
        <v>5</v>
      </c>
      <c r="E30" s="139">
        <f>(INDEX('Points - Runs'!$A$5:$Z$58,MATCH($A30,'Points - Runs'!$A$5:$A$58,0),MATCH(E$7,'Points - Runs'!$A$5:$Z$5,0)))+((INDEX('Points - Runs 50s'!$A$5:$Z$58,MATCH($A30,'Points - Runs 50s'!$A$5:$A$58,0),MATCH(E$7,'Points - Runs 50s'!$A$5:$Z$5,0)))*25)+((INDEX('Points - Runs 100s'!$A$5:$Z$58,MATCH($A30,'Points - Runs 100s'!$A$5:$A$58,0),MATCH(E$7,'Points - Runs 100s'!$A$5:$Z$5,0)))*50)+((INDEX('Points - Wickets'!$A$5:$Z$58,MATCH($A30,'Points - Wickets'!$A$5:$A$58,0),MATCH(E$7,'Points - Wickets'!$A$5:$Z$5,0)))*10)+((INDEX('Points - 5 fers'!$A$5:$Z$58,MATCH($A30,'Points - 5 fers'!$A$5:$A$58,0),MATCH(E$7,'Points - 5 fers'!$A$5:$Z$5,0)))*50)+((INDEX('Points - Hattrick'!$A$5:$Z$58,MATCH($A30,'Points - Hattrick'!$A$5:$A$58,0),MATCH(E$7,'Points - Hattrick'!$A$5:$Z$5,0)))*100)+((INDEX('Points - Fielding'!$A$5:$Z$58,MATCH($A30,'Points - Fielding'!$A$5:$A$58,0),MATCH(E$7,'Points - Fielding'!$A$5:$Z$5,0)))*10)</f>
        <v>0</v>
      </c>
      <c r="F30" s="139">
        <f>(INDEX('Points - Runs'!$A$5:$Z$58,MATCH($A30,'Points - Runs'!$A$5:$A$58,0),MATCH(F$7,'Points - Runs'!$A$5:$Z$5,0)))+((INDEX('Points - Runs 50s'!$A$5:$Z$58,MATCH($A30,'Points - Runs 50s'!$A$5:$A$58,0),MATCH(F$7,'Points - Runs 50s'!$A$5:$Z$5,0)))*25)+((INDEX('Points - Runs 100s'!$A$5:$Z$58,MATCH($A30,'Points - Runs 100s'!$A$5:$A$58,0),MATCH(F$7,'Points - Runs 100s'!$A$5:$Z$5,0)))*50)+((INDEX('Points - Wickets'!$A$5:$Z$58,MATCH($A30,'Points - Wickets'!$A$5:$A$58,0),MATCH(F$7,'Points - Wickets'!$A$5:$Z$5,0)))*10)+((INDEX('Points - 5 fers'!$A$5:$Z$58,MATCH($A30,'Points - 5 fers'!$A$5:$A$58,0),MATCH(F$7,'Points - 5 fers'!$A$5:$Z$5,0)))*50)+((INDEX('Points - Hattrick'!$A$5:$Z$58,MATCH($A30,'Points - Hattrick'!$A$5:$A$58,0),MATCH(F$7,'Points - Hattrick'!$A$5:$Z$5,0)))*100)+((INDEX('Points - Fielding'!$A$5:$Z$58,MATCH($A30,'Points - Fielding'!$A$5:$A$58,0),MATCH(F$7,'Points - Fielding'!$A$5:$Z$5,0)))*10)</f>
        <v>0</v>
      </c>
      <c r="G30" s="139">
        <f>(INDEX('Points - Runs'!$A$5:$Z$58,MATCH($A30,'Points - Runs'!$A$5:$A$58,0),MATCH(G$7,'Points - Runs'!$A$5:$Z$5,0)))+((INDEX('Points - Runs 50s'!$A$5:$Z$58,MATCH($A30,'Points - Runs 50s'!$A$5:$A$58,0),MATCH(G$7,'Points - Runs 50s'!$A$5:$Z$5,0)))*25)+((INDEX('Points - Runs 100s'!$A$5:$Z$58,MATCH($A30,'Points - Runs 100s'!$A$5:$A$58,0),MATCH(G$7,'Points - Runs 100s'!$A$5:$Z$5,0)))*50)+((INDEX('Points - Wickets'!$A$5:$Z$58,MATCH($A30,'Points - Wickets'!$A$5:$A$58,0),MATCH(G$7,'Points - Wickets'!$A$5:$Z$5,0)))*10)+((INDEX('Points - 5 fers'!$A$5:$Z$58,MATCH($A30,'Points - 5 fers'!$A$5:$A$58,0),MATCH(G$7,'Points - 5 fers'!$A$5:$Z$5,0)))*50)+((INDEX('Points - Hattrick'!$A$5:$Z$58,MATCH($A30,'Points - Hattrick'!$A$5:$A$58,0),MATCH(G$7,'Points - Hattrick'!$A$5:$Z$5,0)))*100)+((INDEX('Points - Fielding'!$A$5:$Z$58,MATCH($A30,'Points - Fielding'!$A$5:$A$58,0),MATCH(G$7,'Points - Fielding'!$A$5:$Z$5,0)))*10)</f>
        <v>0</v>
      </c>
      <c r="H30" s="128">
        <f>(INDEX('Points - Runs'!$A$5:$Z$58,MATCH($A30,'Points - Runs'!$A$5:$A$58,0),MATCH(H$7,'Points - Runs'!$A$5:$Z$5,0)))+((INDEX('Points - Runs 50s'!$A$5:$Z$58,MATCH($A30,'Points - Runs 50s'!$A$5:$A$58,0),MATCH(H$7,'Points - Runs 50s'!$A$5:$Z$5,0)))*25)+((INDEX('Points - Runs 100s'!$A$5:$Z$58,MATCH($A30,'Points - Runs 100s'!$A$5:$A$58,0),MATCH(H$7,'Points - Runs 100s'!$A$5:$Z$5,0)))*50)+((INDEX('Points - Wickets'!$A$5:$Z$58,MATCH($A30,'Points - Wickets'!$A$5:$A$58,0),MATCH(H$7,'Points - Wickets'!$A$5:$Z$5,0)))*10)+((INDEX('Points - 5 fers'!$A$5:$Z$58,MATCH($A30,'Points - 5 fers'!$A$5:$A$58,0),MATCH(H$7,'Points - 5 fers'!$A$5:$Z$5,0)))*50)+((INDEX('Points - Hattrick'!$A$5:$Z$58,MATCH($A30,'Points - Hattrick'!$A$5:$A$58,0),MATCH(H$7,'Points - Hattrick'!$A$5:$Z$5,0)))*100)+((INDEX('Points - Fielding'!$A$5:$Z$58,MATCH($A30,'Points - Fielding'!$A$5:$A$58,0),MATCH(H$7,'Points - Fielding'!$A$5:$Z$5,0)))*10)</f>
        <v>0</v>
      </c>
      <c r="I30" s="128">
        <f>(INDEX('Points - Runs'!$A$5:$Z$58,MATCH($A30,'Points - Runs'!$A$5:$A$58,0),MATCH(I$7,'Points - Runs'!$A$5:$Z$5,0)))+((INDEX('Points - Runs 50s'!$A$5:$Z$58,MATCH($A30,'Points - Runs 50s'!$A$5:$A$58,0),MATCH(I$7,'Points - Runs 50s'!$A$5:$Z$5,0)))*25)+((INDEX('Points - Runs 100s'!$A$5:$Z$58,MATCH($A30,'Points - Runs 100s'!$A$5:$A$58,0),MATCH(I$7,'Points - Runs 100s'!$A$5:$Z$5,0)))*50)+((INDEX('Points - Wickets'!$A$5:$Z$58,MATCH($A30,'Points - Wickets'!$A$5:$A$58,0),MATCH(I$7,'Points - Wickets'!$A$5:$Z$5,0)))*10)+((INDEX('Points - 5 fers'!$A$5:$Z$58,MATCH($A30,'Points - 5 fers'!$A$5:$A$58,0),MATCH(I$7,'Points - 5 fers'!$A$5:$Z$5,0)))*50)+((INDEX('Points - Hattrick'!$A$5:$Z$58,MATCH($A30,'Points - Hattrick'!$A$5:$A$58,0),MATCH(I$7,'Points - Hattrick'!$A$5:$Z$5,0)))*100)+((INDEX('Points - Fielding'!$A$5:$Z$58,MATCH($A30,'Points - Fielding'!$A$5:$A$58,0),MATCH(I$7,'Points - Fielding'!$A$5:$Z$5,0)))*10)</f>
        <v>0</v>
      </c>
      <c r="J30" s="130">
        <f>(INDEX('Points - Runs'!$A$5:$Z$58,MATCH($A30,'Points - Runs'!$A$5:$A$58,0),MATCH(J$7,'Points - Runs'!$A$5:$Z$5,0)))+((INDEX('Points - Runs 50s'!$A$5:$Z$58,MATCH($A30,'Points - Runs 50s'!$A$5:$A$58,0),MATCH(J$7,'Points - Runs 50s'!$A$5:$Z$5,0)))*25)+((INDEX('Points - Runs 100s'!$A$5:$Z$58,MATCH($A30,'Points - Runs 100s'!$A$5:$A$58,0),MATCH(J$7,'Points - Runs 100s'!$A$5:$Z$5,0)))*50)+((INDEX('Points - Wickets'!$A$5:$Z$58,MATCH($A30,'Points - Wickets'!$A$5:$A$58,0),MATCH(J$7,'Points - Wickets'!$A$5:$Z$5,0)))*10)+((INDEX('Points - 5 fers'!$A$5:$Z$58,MATCH($A30,'Points - 5 fers'!$A$5:$A$58,0),MATCH(J$7,'Points - 5 fers'!$A$5:$Z$5,0)))*50)+((INDEX('Points - Hattrick'!$A$5:$Z$58,MATCH($A30,'Points - Hattrick'!$A$5:$A$58,0),MATCH(J$7,'Points - Hattrick'!$A$5:$Z$5,0)))*100)+((INDEX('Points - Fielding'!$A$5:$Z$58,MATCH($A30,'Points - Fielding'!$A$5:$A$58,0),MATCH(J$7,'Points - Fielding'!$A$5:$Z$5,0)))*10)</f>
        <v>0</v>
      </c>
      <c r="K30" s="129">
        <f>(INDEX('Points - Runs'!$A$5:$Z$58,MATCH($A30,'Points - Runs'!$A$5:$A$58,0),MATCH(K$7,'Points - Runs'!$A$5:$Z$5,0)))+((INDEX('Points - Runs 50s'!$A$5:$Z$58,MATCH($A30,'Points - Runs 50s'!$A$5:$A$58,0),MATCH(K$7,'Points - Runs 50s'!$A$5:$Z$5,0)))*25)+((INDEX('Points - Runs 100s'!$A$5:$Z$58,MATCH($A30,'Points - Runs 100s'!$A$5:$A$58,0),MATCH(K$7,'Points - Runs 100s'!$A$5:$Z$5,0)))*50)+((INDEX('Points - Wickets'!$A$5:$Z$58,MATCH($A30,'Points - Wickets'!$A$5:$A$58,0),MATCH(K$7,'Points - Wickets'!$A$5:$Z$5,0)))*10)+((INDEX('Points - 5 fers'!$A$5:$Z$58,MATCH($A30,'Points - 5 fers'!$A$5:$A$58,0),MATCH(K$7,'Points - 5 fers'!$A$5:$Z$5,0)))*50)+((INDEX('Points - Hattrick'!$A$5:$Z$58,MATCH($A30,'Points - Hattrick'!$A$5:$A$58,0),MATCH(K$7,'Points - Hattrick'!$A$5:$Z$5,0)))*100)+((INDEX('Points - Fielding'!$A$5:$Z$58,MATCH($A30,'Points - Fielding'!$A$5:$A$58,0),MATCH(K$7,'Points - Fielding'!$A$5:$Z$5,0)))*10)</f>
        <v>0</v>
      </c>
      <c r="L30" s="130">
        <f>(INDEX('Points - Runs'!$A$5:$Z$58,MATCH($A30,'Points - Runs'!$A$5:$A$58,0),MATCH(L$7,'Points - Runs'!$A$5:$Z$5,0)))+((INDEX('Points - Runs 50s'!$A$5:$Z$58,MATCH($A30,'Points - Runs 50s'!$A$5:$A$58,0),MATCH(L$7,'Points - Runs 50s'!$A$5:$Z$5,0)))*25)+((INDEX('Points - Runs 100s'!$A$5:$Z$58,MATCH($A30,'Points - Runs 100s'!$A$5:$A$58,0),MATCH(L$7,'Points - Runs 100s'!$A$5:$Z$5,0)))*50)+((INDEX('Points - Wickets'!$A$5:$Z$58,MATCH($A30,'Points - Wickets'!$A$5:$A$58,0),MATCH(L$7,'Points - Wickets'!$A$5:$Z$5,0)))*10)+((INDEX('Points - 5 fers'!$A$5:$Z$58,MATCH($A30,'Points - 5 fers'!$A$5:$A$58,0),MATCH(L$7,'Points - 5 fers'!$A$5:$Z$5,0)))*50)+((INDEX('Points - Hattrick'!$A$5:$Z$58,MATCH($A30,'Points - Hattrick'!$A$5:$A$58,0),MATCH(L$7,'Points - Hattrick'!$A$5:$Z$5,0)))*100)+((INDEX('Points - Fielding'!$A$5:$Z$58,MATCH($A30,'Points - Fielding'!$A$5:$A$58,0),MATCH(L$7,'Points - Fielding'!$A$5:$Z$5,0)))*10)</f>
        <v>0</v>
      </c>
      <c r="M30" s="130">
        <f>(INDEX('Points - Runs'!$A$5:$Z$58,MATCH($A30,'Points - Runs'!$A$5:$A$58,0),MATCH(M$7,'Points - Runs'!$A$5:$Z$5,0)))+((INDEX('Points - Runs 50s'!$A$5:$Z$58,MATCH($A30,'Points - Runs 50s'!$A$5:$A$58,0),MATCH(M$7,'Points - Runs 50s'!$A$5:$Z$5,0)))*25)+((INDEX('Points - Runs 100s'!$A$5:$Z$58,MATCH($A30,'Points - Runs 100s'!$A$5:$A$58,0),MATCH(M$7,'Points - Runs 100s'!$A$5:$Z$5,0)))*50)+((INDEX('Points - Wickets'!$A$5:$Z$58,MATCH($A30,'Points - Wickets'!$A$5:$A$58,0),MATCH(M$7,'Points - Wickets'!$A$5:$Z$5,0)))*10)+((INDEX('Points - 5 fers'!$A$5:$Z$58,MATCH($A30,'Points - 5 fers'!$A$5:$A$58,0),MATCH(M$7,'Points - 5 fers'!$A$5:$Z$5,0)))*50)+((INDEX('Points - Hattrick'!$A$5:$Z$58,MATCH($A30,'Points - Hattrick'!$A$5:$A$58,0),MATCH(M$7,'Points - Hattrick'!$A$5:$Z$5,0)))*100)+((INDEX('Points - Fielding'!$A$5:$Z$58,MATCH($A30,'Points - Fielding'!$A$5:$A$58,0),MATCH(M$7,'Points - Fielding'!$A$5:$Z$5,0)))*10)</f>
        <v>20</v>
      </c>
      <c r="N30" s="130">
        <f>(INDEX('Points - Runs'!$A$5:$Z$58,MATCH($A30,'Points - Runs'!$A$5:$A$58,0),MATCH(N$7,'Points - Runs'!$A$5:$Z$5,0)))+((INDEX('Points - Runs 50s'!$A$5:$Z$58,MATCH($A30,'Points - Runs 50s'!$A$5:$A$58,0),MATCH(N$7,'Points - Runs 50s'!$A$5:$Z$5,0)))*25)+((INDEX('Points - Runs 100s'!$A$5:$Z$58,MATCH($A30,'Points - Runs 100s'!$A$5:$A$58,0),MATCH(N$7,'Points - Runs 100s'!$A$5:$Z$5,0)))*50)+((INDEX('Points - Wickets'!$A$5:$Z$58,MATCH($A30,'Points - Wickets'!$A$5:$A$58,0),MATCH(N$7,'Points - Wickets'!$A$5:$Z$5,0)))*10)+((INDEX('Points - 5 fers'!$A$5:$Z$58,MATCH($A30,'Points - 5 fers'!$A$5:$A$58,0),MATCH(N$7,'Points - 5 fers'!$A$5:$Z$5,0)))*50)+((INDEX('Points - Hattrick'!$A$5:$Z$58,MATCH($A30,'Points - Hattrick'!$A$5:$A$58,0),MATCH(N$7,'Points - Hattrick'!$A$5:$Z$5,0)))*100)+((INDEX('Points - Fielding'!$A$5:$Z$58,MATCH($A30,'Points - Fielding'!$A$5:$A$58,0),MATCH(N$7,'Points - Fielding'!$A$5:$Z$5,0)))*10)</f>
        <v>0</v>
      </c>
      <c r="O30" s="130">
        <f>(INDEX('Points - Runs'!$A$5:$Z$58,MATCH($A30,'Points - Runs'!$A$5:$A$58,0),MATCH(O$7,'Points - Runs'!$A$5:$Z$5,0)))+((INDEX('Points - Runs 50s'!$A$5:$Z$58,MATCH($A30,'Points - Runs 50s'!$A$5:$A$58,0),MATCH(O$7,'Points - Runs 50s'!$A$5:$Z$5,0)))*25)+((INDEX('Points - Runs 100s'!$A$5:$Z$58,MATCH($A30,'Points - Runs 100s'!$A$5:$A$58,0),MATCH(O$7,'Points - Runs 100s'!$A$5:$Z$5,0)))*50)+((INDEX('Points - Wickets'!$A$5:$Z$58,MATCH($A30,'Points - Wickets'!$A$5:$A$58,0),MATCH(O$7,'Points - Wickets'!$A$5:$Z$5,0)))*10)+((INDEX('Points - 5 fers'!$A$5:$Z$58,MATCH($A30,'Points - 5 fers'!$A$5:$A$58,0),MATCH(O$7,'Points - 5 fers'!$A$5:$Z$5,0)))*50)+((INDEX('Points - Hattrick'!$A$5:$Z$58,MATCH($A30,'Points - Hattrick'!$A$5:$A$58,0),MATCH(O$7,'Points - Hattrick'!$A$5:$Z$5,0)))*100)+((INDEX('Points - Fielding'!$A$5:$Z$58,MATCH($A30,'Points - Fielding'!$A$5:$A$58,0),MATCH(O$7,'Points - Fielding'!$A$5:$Z$5,0)))*10)</f>
        <v>0</v>
      </c>
      <c r="P30" s="131">
        <f>(INDEX('Points - Runs'!$A$5:$Z$58,MATCH($A30,'Points - Runs'!$A$5:$A$58,0),MATCH(P$7,'Points - Runs'!$A$5:$Z$5,0)))+((INDEX('Points - Runs 50s'!$A$5:$Z$58,MATCH($A30,'Points - Runs 50s'!$A$5:$A$58,0),MATCH(P$7,'Points - Runs 50s'!$A$5:$Z$5,0)))*25)+((INDEX('Points - Runs 100s'!$A$5:$Z$58,MATCH($A30,'Points - Runs 100s'!$A$5:$A$58,0),MATCH(P$7,'Points - Runs 100s'!$A$5:$Z$5,0)))*50)+((INDEX('Points - Wickets'!$A$5:$Z$58,MATCH($A30,'Points - Wickets'!$A$5:$A$58,0),MATCH(P$7,'Points - Wickets'!$A$5:$Z$5,0)))*10)+((INDEX('Points - 5 fers'!$A$5:$Z$58,MATCH($A30,'Points - 5 fers'!$A$5:$A$58,0),MATCH(P$7,'Points - 5 fers'!$A$5:$Z$5,0)))*50)+((INDEX('Points - Hattrick'!$A$5:$Z$58,MATCH($A30,'Points - Hattrick'!$A$5:$A$58,0),MATCH(P$7,'Points - Hattrick'!$A$5:$Z$5,0)))*100)+((INDEX('Points - Fielding'!$A$5:$Z$58,MATCH($A30,'Points - Fielding'!$A$5:$A$58,0),MATCH(P$7,'Points - Fielding'!$A$5:$Z$5,0)))*10)</f>
        <v>0</v>
      </c>
      <c r="Q30" s="128">
        <f>(INDEX('Points - Runs'!$A$5:$Z$58,MATCH($A30,'Points - Runs'!$A$5:$A$58,0),MATCH(Q$7,'Points - Runs'!$A$5:$Z$5,0)))+((INDEX('Points - Runs 50s'!$A$5:$Z$58,MATCH($A30,'Points - Runs 50s'!$A$5:$A$58,0),MATCH(Q$7,'Points - Runs 50s'!$A$5:$Z$5,0)))*25)+((INDEX('Points - Runs 100s'!$A$5:$Z$58,MATCH($A30,'Points - Runs 100s'!$A$5:$A$58,0),MATCH(Q$7,'Points - Runs 100s'!$A$5:$Z$5,0)))*50)+((INDEX('Points - Wickets'!$A$5:$Z$58,MATCH($A30,'Points - Wickets'!$A$5:$A$58,0),MATCH(Q$7,'Points - Wickets'!$A$5:$Z$5,0)))*10)+((INDEX('Points - 5 fers'!$A$5:$Z$58,MATCH($A30,'Points - 5 fers'!$A$5:$A$58,0),MATCH(Q$7,'Points - 5 fers'!$A$5:$Z$5,0)))*50)+((INDEX('Points - Hattrick'!$A$5:$Z$58,MATCH($A30,'Points - Hattrick'!$A$5:$A$58,0),MATCH(Q$7,'Points - Hattrick'!$A$5:$Z$5,0)))*100)+((INDEX('Points - Fielding'!$A$5:$Z$58,MATCH($A30,'Points - Fielding'!$A$5:$A$58,0),MATCH(Q$7,'Points - Fielding'!$A$5:$Z$5,0)))*10)</f>
        <v>0</v>
      </c>
      <c r="R30" s="128">
        <f>(INDEX('Points - Runs'!$A$5:$Z$58,MATCH($A30,'Points - Runs'!$A$5:$A$58,0),MATCH(R$7,'Points - Runs'!$A$5:$Z$5,0)))+((INDEX('Points - Runs 50s'!$A$5:$Z$58,MATCH($A30,'Points - Runs 50s'!$A$5:$A$58,0),MATCH(R$7,'Points - Runs 50s'!$A$5:$Z$5,0)))*25)+((INDEX('Points - Runs 100s'!$A$5:$Z$58,MATCH($A30,'Points - Runs 100s'!$A$5:$A$58,0),MATCH(R$7,'Points - Runs 100s'!$A$5:$Z$5,0)))*50)+((INDEX('Points - Wickets'!$A$5:$Z$58,MATCH($A30,'Points - Wickets'!$A$5:$A$58,0),MATCH(R$7,'Points - Wickets'!$A$5:$Z$5,0)))*10)+((INDEX('Points - 5 fers'!$A$5:$Z$58,MATCH($A30,'Points - 5 fers'!$A$5:$A$58,0),MATCH(R$7,'Points - 5 fers'!$A$5:$Z$5,0)))*50)+((INDEX('Points - Hattrick'!$A$5:$Z$58,MATCH($A30,'Points - Hattrick'!$A$5:$A$58,0),MATCH(R$7,'Points - Hattrick'!$A$5:$Z$5,0)))*100)+((INDEX('Points - Fielding'!$A$5:$Z$58,MATCH($A30,'Points - Fielding'!$A$5:$A$58,0),MATCH(R$7,'Points - Fielding'!$A$5:$Z$5,0)))*10)</f>
        <v>0</v>
      </c>
      <c r="S30" s="128">
        <f>(INDEX('Points - Runs'!$A$5:$Z$58,MATCH($A30,'Points - Runs'!$A$5:$A$58,0),MATCH(S$7,'Points - Runs'!$A$5:$Z$5,0)))+((INDEX('Points - Runs 50s'!$A$5:$Z$58,MATCH($A30,'Points - Runs 50s'!$A$5:$A$58,0),MATCH(S$7,'Points - Runs 50s'!$A$5:$Z$5,0)))*25)+((INDEX('Points - Runs 100s'!$A$5:$Z$58,MATCH($A30,'Points - Runs 100s'!$A$5:$A$58,0),MATCH(S$7,'Points - Runs 100s'!$A$5:$Z$5,0)))*50)+((INDEX('Points - Wickets'!$A$5:$Z$58,MATCH($A30,'Points - Wickets'!$A$5:$A$58,0),MATCH(S$7,'Points - Wickets'!$A$5:$Z$5,0)))*10)+((INDEX('Points - 5 fers'!$A$5:$Z$58,MATCH($A30,'Points - 5 fers'!$A$5:$A$58,0),MATCH(S$7,'Points - 5 fers'!$A$5:$Z$5,0)))*50)+((INDEX('Points - Hattrick'!$A$5:$Z$58,MATCH($A30,'Points - Hattrick'!$A$5:$A$58,0),MATCH(S$7,'Points - Hattrick'!$A$5:$Z$5,0)))*100)+((INDEX('Points - Fielding'!$A$5:$Z$58,MATCH($A30,'Points - Fielding'!$A$5:$A$58,0),MATCH(S$7,'Points - Fielding'!$A$5:$Z$5,0)))*10)</f>
        <v>0</v>
      </c>
      <c r="T30" s="128">
        <f>(INDEX('Points - Runs'!$A$5:$Z$58,MATCH($A30,'Points - Runs'!$A$5:$A$58,0),MATCH(T$7,'Points - Runs'!$A$5:$Z$5,0)))+((INDEX('Points - Runs 50s'!$A$5:$Z$58,MATCH($A30,'Points - Runs 50s'!$A$5:$A$58,0),MATCH(T$7,'Points - Runs 50s'!$A$5:$Z$5,0)))*25)+((INDEX('Points - Runs 100s'!$A$5:$Z$58,MATCH($A30,'Points - Runs 100s'!$A$5:$A$58,0),MATCH(T$7,'Points - Runs 100s'!$A$5:$Z$5,0)))*50)+((INDEX('Points - Wickets'!$A$5:$Z$58,MATCH($A30,'Points - Wickets'!$A$5:$A$58,0),MATCH(T$7,'Points - Wickets'!$A$5:$Z$5,0)))*10)+((INDEX('Points - 5 fers'!$A$5:$Z$58,MATCH($A30,'Points - 5 fers'!$A$5:$A$58,0),MATCH(T$7,'Points - 5 fers'!$A$5:$Z$5,0)))*50)+((INDEX('Points - Hattrick'!$A$5:$Z$58,MATCH($A30,'Points - Hattrick'!$A$5:$A$58,0),MATCH(T$7,'Points - Hattrick'!$A$5:$Z$5,0)))*100)+((INDEX('Points - Fielding'!$A$5:$Z$58,MATCH($A30,'Points - Fielding'!$A$5:$A$58,0),MATCH(T$7,'Points - Fielding'!$A$5:$Z$5,0)))*10)</f>
        <v>0</v>
      </c>
      <c r="U30" s="128">
        <f>(INDEX('Points - Runs'!$A$5:$Z$58,MATCH($A30,'Points - Runs'!$A$5:$A$58,0),MATCH(U$7,'Points - Runs'!$A$5:$Z$5,0)))+((INDEX('Points - Runs 50s'!$A$5:$Z$58,MATCH($A30,'Points - Runs 50s'!$A$5:$A$58,0),MATCH(U$7,'Points - Runs 50s'!$A$5:$Z$5,0)))*25)+((INDEX('Points - Runs 100s'!$A$5:$Z$58,MATCH($A30,'Points - Runs 100s'!$A$5:$A$58,0),MATCH(U$7,'Points - Runs 100s'!$A$5:$Z$5,0)))*50)+((INDEX('Points - Wickets'!$A$5:$Z$58,MATCH($A30,'Points - Wickets'!$A$5:$A$58,0),MATCH(U$7,'Points - Wickets'!$A$5:$Z$5,0)))*10)+((INDEX('Points - 5 fers'!$A$5:$Z$58,MATCH($A30,'Points - 5 fers'!$A$5:$A$58,0),MATCH(U$7,'Points - 5 fers'!$A$5:$Z$5,0)))*50)+((INDEX('Points - Hattrick'!$A$5:$Z$58,MATCH($A30,'Points - Hattrick'!$A$5:$A$58,0),MATCH(U$7,'Points - Hattrick'!$A$5:$Z$5,0)))*100)+((INDEX('Points - Fielding'!$A$5:$Z$58,MATCH($A30,'Points - Fielding'!$A$5:$A$58,0),MATCH(U$7,'Points - Fielding'!$A$5:$Z$5,0)))*10)</f>
        <v>0</v>
      </c>
      <c r="V30" s="128">
        <f>(INDEX('Points - Runs'!$A$5:$Z$58,MATCH($A30,'Points - Runs'!$A$5:$A$58,0),MATCH(V$7,'Points - Runs'!$A$5:$Z$5,0)))+((INDEX('Points - Runs 50s'!$A$5:$Z$58,MATCH($A30,'Points - Runs 50s'!$A$5:$A$58,0),MATCH(V$7,'Points - Runs 50s'!$A$5:$Z$5,0)))*25)+((INDEX('Points - Runs 100s'!$A$5:$Z$58,MATCH($A30,'Points - Runs 100s'!$A$5:$A$58,0),MATCH(V$7,'Points - Runs 100s'!$A$5:$Z$5,0)))*50)+((INDEX('Points - Wickets'!$A$5:$Z$58,MATCH($A30,'Points - Wickets'!$A$5:$A$58,0),MATCH(V$7,'Points - Wickets'!$A$5:$Z$5,0)))*10)+((INDEX('Points - 5 fers'!$A$5:$Z$58,MATCH($A30,'Points - 5 fers'!$A$5:$A$58,0),MATCH(V$7,'Points - 5 fers'!$A$5:$Z$5,0)))*50)+((INDEX('Points - Hattrick'!$A$5:$Z$58,MATCH($A30,'Points - Hattrick'!$A$5:$A$58,0),MATCH(V$7,'Points - Hattrick'!$A$5:$Z$5,0)))*100)+((INDEX('Points - Fielding'!$A$5:$Z$58,MATCH($A30,'Points - Fielding'!$A$5:$A$58,0),MATCH(V$7,'Points - Fielding'!$A$5:$Z$5,0)))*10)</f>
        <v>0</v>
      </c>
      <c r="W30" s="129">
        <f>(INDEX('Points - Runs'!$A$5:$Z$58,MATCH($A30,'Points - Runs'!$A$5:$A$58,0),MATCH(W$7,'Points - Runs'!$A$5:$Z$5,0)))+((INDEX('Points - Runs 50s'!$A$5:$Z$58,MATCH($A30,'Points - Runs 50s'!$A$5:$A$58,0),MATCH(W$7,'Points - Runs 50s'!$A$5:$Z$5,0)))*25)+((INDEX('Points - Runs 100s'!$A$5:$Z$58,MATCH($A30,'Points - Runs 100s'!$A$5:$A$58,0),MATCH(W$7,'Points - Runs 100s'!$A$5:$Z$5,0)))*50)+((INDEX('Points - Wickets'!$A$5:$Z$58,MATCH($A30,'Points - Wickets'!$A$5:$A$58,0),MATCH(W$7,'Points - Wickets'!$A$5:$Z$5,0)))*10)+((INDEX('Points - 5 fers'!$A$5:$Z$58,MATCH($A30,'Points - 5 fers'!$A$5:$A$58,0),MATCH(W$7,'Points - 5 fers'!$A$5:$Z$5,0)))*50)+((INDEX('Points - Hattrick'!$A$5:$Z$58,MATCH($A30,'Points - Hattrick'!$A$5:$A$58,0),MATCH(W$7,'Points - Hattrick'!$A$5:$Z$5,0)))*100)+((INDEX('Points - Fielding'!$A$5:$Z$58,MATCH($A30,'Points - Fielding'!$A$5:$A$58,0),MATCH(W$7,'Points - Fielding'!$A$5:$Z$5,0)))*10)</f>
        <v>0</v>
      </c>
      <c r="X30" s="130">
        <f>(INDEX('Points - Runs'!$A$5:$Z$58,MATCH($A30,'Points - Runs'!$A$5:$A$58,0),MATCH(X$7,'Points - Runs'!$A$5:$Z$5,0)))+((INDEX('Points - Runs 50s'!$A$5:$Z$58,MATCH($A30,'Points - Runs 50s'!$A$5:$A$58,0),MATCH(X$7,'Points - Runs 50s'!$A$5:$Z$5,0)))*25)+((INDEX('Points - Runs 100s'!$A$5:$Z$58,MATCH($A30,'Points - Runs 100s'!$A$5:$A$58,0),MATCH(X$7,'Points - Runs 100s'!$A$5:$Z$5,0)))*50)+((INDEX('Points - Wickets'!$A$5:$Z$58,MATCH($A30,'Points - Wickets'!$A$5:$A$58,0),MATCH(X$7,'Points - Wickets'!$A$5:$Z$5,0)))*10)+((INDEX('Points - 5 fers'!$A$5:$Z$58,MATCH($A30,'Points - 5 fers'!$A$5:$A$58,0),MATCH(X$7,'Points - 5 fers'!$A$5:$Z$5,0)))*50)+((INDEX('Points - Hattrick'!$A$5:$Z$58,MATCH($A30,'Points - Hattrick'!$A$5:$A$58,0),MATCH(X$7,'Points - Hattrick'!$A$5:$Z$5,0)))*100)+((INDEX('Points - Fielding'!$A$5:$Z$58,MATCH($A30,'Points - Fielding'!$A$5:$A$58,0),MATCH(X$7,'Points - Fielding'!$A$5:$Z$5,0)))*10)</f>
        <v>0</v>
      </c>
      <c r="Y30" s="130">
        <f>(INDEX('Points - Runs'!$A$5:$Z$58,MATCH($A30,'Points - Runs'!$A$5:$A$58,0),MATCH(Y$7,'Points - Runs'!$A$5:$Z$5,0)))+((INDEX('Points - Runs 50s'!$A$5:$Z$58,MATCH($A30,'Points - Runs 50s'!$A$5:$A$58,0),MATCH(Y$7,'Points - Runs 50s'!$A$5:$Z$5,0)))*25)+((INDEX('Points - Runs 100s'!$A$5:$Z$58,MATCH($A30,'Points - Runs 100s'!$A$5:$A$58,0),MATCH(Y$7,'Points - Runs 100s'!$A$5:$Z$5,0)))*50)+((INDEX('Points - Wickets'!$A$5:$Z$58,MATCH($A30,'Points - Wickets'!$A$5:$A$58,0),MATCH(Y$7,'Points - Wickets'!$A$5:$Z$5,0)))*10)+((INDEX('Points - 5 fers'!$A$5:$Z$58,MATCH($A30,'Points - 5 fers'!$A$5:$A$58,0),MATCH(Y$7,'Points - 5 fers'!$A$5:$Z$5,0)))*50)+((INDEX('Points - Hattrick'!$A$5:$Z$58,MATCH($A30,'Points - Hattrick'!$A$5:$A$58,0),MATCH(Y$7,'Points - Hattrick'!$A$5:$Z$5,0)))*100)+((INDEX('Points - Fielding'!$A$5:$Z$58,MATCH($A30,'Points - Fielding'!$A$5:$A$58,0),MATCH(Y$7,'Points - Fielding'!$A$5:$Z$5,0)))*10)</f>
        <v>0</v>
      </c>
      <c r="Z30" s="130">
        <f>(INDEX('Points - Runs'!$A$5:$Z$58,MATCH($A30,'Points - Runs'!$A$5:$A$58,0),MATCH(Z$7,'Points - Runs'!$A$5:$Z$5,0)))+((INDEX('Points - Runs 50s'!$A$5:$Z$58,MATCH($A30,'Points - Runs 50s'!$A$5:$A$58,0),MATCH(Z$7,'Points - Runs 50s'!$A$5:$Z$5,0)))*25)+((INDEX('Points - Runs 100s'!$A$5:$Z$58,MATCH($A30,'Points - Runs 100s'!$A$5:$A$58,0),MATCH(Z$7,'Points - Runs 100s'!$A$5:$Z$5,0)))*50)+((INDEX('Points - Wickets'!$A$5:$Z$58,MATCH($A30,'Points - Wickets'!$A$5:$A$58,0),MATCH(Z$7,'Points - Wickets'!$A$5:$Z$5,0)))*10)+((INDEX('Points - 5 fers'!$A$5:$Z$58,MATCH($A30,'Points - 5 fers'!$A$5:$A$58,0),MATCH(Z$7,'Points - 5 fers'!$A$5:$Z$5,0)))*50)+((INDEX('Points - Hattrick'!$A$5:$Z$58,MATCH($A30,'Points - Hattrick'!$A$5:$A$58,0),MATCH(Z$7,'Points - Hattrick'!$A$5:$Z$5,0)))*100)+((INDEX('Points - Fielding'!$A$5:$Z$58,MATCH($A30,'Points - Fielding'!$A$5:$A$58,0),MATCH(Z$7,'Points - Fielding'!$A$5:$Z$5,0)))*10)</f>
        <v>0</v>
      </c>
      <c r="AA30" s="233">
        <f t="shared" si="2"/>
        <v>0</v>
      </c>
      <c r="AB30" s="231">
        <f t="shared" si="3"/>
        <v>20</v>
      </c>
      <c r="AC30" s="231">
        <f t="shared" si="4"/>
        <v>0</v>
      </c>
      <c r="AD30" s="231">
        <f t="shared" si="5"/>
        <v>0</v>
      </c>
      <c r="AE30" s="120">
        <f t="shared" si="0"/>
        <v>20</v>
      </c>
      <c r="AF30" s="187">
        <f t="shared" si="1"/>
        <v>4</v>
      </c>
      <c r="AH30" s="125">
        <f t="shared" si="6"/>
        <v>44</v>
      </c>
    </row>
    <row r="31" spans="1:34" s="125" customFormat="1" ht="18.75" customHeight="1" x14ac:dyDescent="0.25">
      <c r="A31" s="125" t="s">
        <v>39</v>
      </c>
      <c r="B31" s="126" t="s">
        <v>80</v>
      </c>
      <c r="C31" s="125" t="s">
        <v>98</v>
      </c>
      <c r="D31" s="127">
        <v>5</v>
      </c>
      <c r="E31" s="139">
        <f>(INDEX('Points - Runs'!$A$5:$Z$58,MATCH($A31,'Points - Runs'!$A$5:$A$58,0),MATCH(E$7,'Points - Runs'!$A$5:$Z$5,0)))+((INDEX('Points - Runs 50s'!$A$5:$Z$58,MATCH($A31,'Points - Runs 50s'!$A$5:$A$58,0),MATCH(E$7,'Points - Runs 50s'!$A$5:$Z$5,0)))*25)+((INDEX('Points - Runs 100s'!$A$5:$Z$58,MATCH($A31,'Points - Runs 100s'!$A$5:$A$58,0),MATCH(E$7,'Points - Runs 100s'!$A$5:$Z$5,0)))*50)+((INDEX('Points - Wickets'!$A$5:$Z$58,MATCH($A31,'Points - Wickets'!$A$5:$A$58,0),MATCH(E$7,'Points - Wickets'!$A$5:$Z$5,0)))*10)+((INDEX('Points - 5 fers'!$A$5:$Z$58,MATCH($A31,'Points - 5 fers'!$A$5:$A$58,0),MATCH(E$7,'Points - 5 fers'!$A$5:$Z$5,0)))*50)+((INDEX('Points - Hattrick'!$A$5:$Z$58,MATCH($A31,'Points - Hattrick'!$A$5:$A$58,0),MATCH(E$7,'Points - Hattrick'!$A$5:$Z$5,0)))*100)+((INDEX('Points - Fielding'!$A$5:$Z$58,MATCH($A31,'Points - Fielding'!$A$5:$A$58,0),MATCH(E$7,'Points - Fielding'!$A$5:$Z$5,0)))*10)</f>
        <v>0</v>
      </c>
      <c r="F31" s="139">
        <f>(INDEX('Points - Runs'!$A$5:$Z$58,MATCH($A31,'Points - Runs'!$A$5:$A$58,0),MATCH(F$7,'Points - Runs'!$A$5:$Z$5,0)))+((INDEX('Points - Runs 50s'!$A$5:$Z$58,MATCH($A31,'Points - Runs 50s'!$A$5:$A$58,0),MATCH(F$7,'Points - Runs 50s'!$A$5:$Z$5,0)))*25)+((INDEX('Points - Runs 100s'!$A$5:$Z$58,MATCH($A31,'Points - Runs 100s'!$A$5:$A$58,0),MATCH(F$7,'Points - Runs 100s'!$A$5:$Z$5,0)))*50)+((INDEX('Points - Wickets'!$A$5:$Z$58,MATCH($A31,'Points - Wickets'!$A$5:$A$58,0),MATCH(F$7,'Points - Wickets'!$A$5:$Z$5,0)))*10)+((INDEX('Points - 5 fers'!$A$5:$Z$58,MATCH($A31,'Points - 5 fers'!$A$5:$A$58,0),MATCH(F$7,'Points - 5 fers'!$A$5:$Z$5,0)))*50)+((INDEX('Points - Hattrick'!$A$5:$Z$58,MATCH($A31,'Points - Hattrick'!$A$5:$A$58,0),MATCH(F$7,'Points - Hattrick'!$A$5:$Z$5,0)))*100)+((INDEX('Points - Fielding'!$A$5:$Z$58,MATCH($A31,'Points - Fielding'!$A$5:$A$58,0),MATCH(F$7,'Points - Fielding'!$A$5:$Z$5,0)))*10)</f>
        <v>0</v>
      </c>
      <c r="G31" s="139">
        <f>(INDEX('Points - Runs'!$A$5:$Z$58,MATCH($A31,'Points - Runs'!$A$5:$A$58,0),MATCH(G$7,'Points - Runs'!$A$5:$Z$5,0)))+((INDEX('Points - Runs 50s'!$A$5:$Z$58,MATCH($A31,'Points - Runs 50s'!$A$5:$A$58,0),MATCH(G$7,'Points - Runs 50s'!$A$5:$Z$5,0)))*25)+((INDEX('Points - Runs 100s'!$A$5:$Z$58,MATCH($A31,'Points - Runs 100s'!$A$5:$A$58,0),MATCH(G$7,'Points - Runs 100s'!$A$5:$Z$5,0)))*50)+((INDEX('Points - Wickets'!$A$5:$Z$58,MATCH($A31,'Points - Wickets'!$A$5:$A$58,0),MATCH(G$7,'Points - Wickets'!$A$5:$Z$5,0)))*10)+((INDEX('Points - 5 fers'!$A$5:$Z$58,MATCH($A31,'Points - 5 fers'!$A$5:$A$58,0),MATCH(G$7,'Points - 5 fers'!$A$5:$Z$5,0)))*50)+((INDEX('Points - Hattrick'!$A$5:$Z$58,MATCH($A31,'Points - Hattrick'!$A$5:$A$58,0),MATCH(G$7,'Points - Hattrick'!$A$5:$Z$5,0)))*100)+((INDEX('Points - Fielding'!$A$5:$Z$58,MATCH($A31,'Points - Fielding'!$A$5:$A$58,0),MATCH(G$7,'Points - Fielding'!$A$5:$Z$5,0)))*10)</f>
        <v>0</v>
      </c>
      <c r="H31" s="128">
        <f>(INDEX('Points - Runs'!$A$5:$Z$58,MATCH($A31,'Points - Runs'!$A$5:$A$58,0),MATCH(H$7,'Points - Runs'!$A$5:$Z$5,0)))+((INDEX('Points - Runs 50s'!$A$5:$Z$58,MATCH($A31,'Points - Runs 50s'!$A$5:$A$58,0),MATCH(H$7,'Points - Runs 50s'!$A$5:$Z$5,0)))*25)+((INDEX('Points - Runs 100s'!$A$5:$Z$58,MATCH($A31,'Points - Runs 100s'!$A$5:$A$58,0),MATCH(H$7,'Points - Runs 100s'!$A$5:$Z$5,0)))*50)+((INDEX('Points - Wickets'!$A$5:$Z$58,MATCH($A31,'Points - Wickets'!$A$5:$A$58,0),MATCH(H$7,'Points - Wickets'!$A$5:$Z$5,0)))*10)+((INDEX('Points - 5 fers'!$A$5:$Z$58,MATCH($A31,'Points - 5 fers'!$A$5:$A$58,0),MATCH(H$7,'Points - 5 fers'!$A$5:$Z$5,0)))*50)+((INDEX('Points - Hattrick'!$A$5:$Z$58,MATCH($A31,'Points - Hattrick'!$A$5:$A$58,0),MATCH(H$7,'Points - Hattrick'!$A$5:$Z$5,0)))*100)+((INDEX('Points - Fielding'!$A$5:$Z$58,MATCH($A31,'Points - Fielding'!$A$5:$A$58,0),MATCH(H$7,'Points - Fielding'!$A$5:$Z$5,0)))*10)</f>
        <v>0</v>
      </c>
      <c r="I31" s="128">
        <f>(INDEX('Points - Runs'!$A$5:$Z$58,MATCH($A31,'Points - Runs'!$A$5:$A$58,0),MATCH(I$7,'Points - Runs'!$A$5:$Z$5,0)))+((INDEX('Points - Runs 50s'!$A$5:$Z$58,MATCH($A31,'Points - Runs 50s'!$A$5:$A$58,0),MATCH(I$7,'Points - Runs 50s'!$A$5:$Z$5,0)))*25)+((INDEX('Points - Runs 100s'!$A$5:$Z$58,MATCH($A31,'Points - Runs 100s'!$A$5:$A$58,0),MATCH(I$7,'Points - Runs 100s'!$A$5:$Z$5,0)))*50)+((INDEX('Points - Wickets'!$A$5:$Z$58,MATCH($A31,'Points - Wickets'!$A$5:$A$58,0),MATCH(I$7,'Points - Wickets'!$A$5:$Z$5,0)))*10)+((INDEX('Points - 5 fers'!$A$5:$Z$58,MATCH($A31,'Points - 5 fers'!$A$5:$A$58,0),MATCH(I$7,'Points - 5 fers'!$A$5:$Z$5,0)))*50)+((INDEX('Points - Hattrick'!$A$5:$Z$58,MATCH($A31,'Points - Hattrick'!$A$5:$A$58,0),MATCH(I$7,'Points - Hattrick'!$A$5:$Z$5,0)))*100)+((INDEX('Points - Fielding'!$A$5:$Z$58,MATCH($A31,'Points - Fielding'!$A$5:$A$58,0),MATCH(I$7,'Points - Fielding'!$A$5:$Z$5,0)))*10)</f>
        <v>1</v>
      </c>
      <c r="J31" s="130">
        <f>(INDEX('Points - Runs'!$A$5:$Z$58,MATCH($A31,'Points - Runs'!$A$5:$A$58,0),MATCH(J$7,'Points - Runs'!$A$5:$Z$5,0)))+((INDEX('Points - Runs 50s'!$A$5:$Z$58,MATCH($A31,'Points - Runs 50s'!$A$5:$A$58,0),MATCH(J$7,'Points - Runs 50s'!$A$5:$Z$5,0)))*25)+((INDEX('Points - Runs 100s'!$A$5:$Z$58,MATCH($A31,'Points - Runs 100s'!$A$5:$A$58,0),MATCH(J$7,'Points - Runs 100s'!$A$5:$Z$5,0)))*50)+((INDEX('Points - Wickets'!$A$5:$Z$58,MATCH($A31,'Points - Wickets'!$A$5:$A$58,0),MATCH(J$7,'Points - Wickets'!$A$5:$Z$5,0)))*10)+((INDEX('Points - 5 fers'!$A$5:$Z$58,MATCH($A31,'Points - 5 fers'!$A$5:$A$58,0),MATCH(J$7,'Points - 5 fers'!$A$5:$Z$5,0)))*50)+((INDEX('Points - Hattrick'!$A$5:$Z$58,MATCH($A31,'Points - Hattrick'!$A$5:$A$58,0),MATCH(J$7,'Points - Hattrick'!$A$5:$Z$5,0)))*100)+((INDEX('Points - Fielding'!$A$5:$Z$58,MATCH($A31,'Points - Fielding'!$A$5:$A$58,0),MATCH(J$7,'Points - Fielding'!$A$5:$Z$5,0)))*10)</f>
        <v>4</v>
      </c>
      <c r="K31" s="129">
        <f>(INDEX('Points - Runs'!$A$5:$Z$58,MATCH($A31,'Points - Runs'!$A$5:$A$58,0),MATCH(K$7,'Points - Runs'!$A$5:$Z$5,0)))+((INDEX('Points - Runs 50s'!$A$5:$Z$58,MATCH($A31,'Points - Runs 50s'!$A$5:$A$58,0),MATCH(K$7,'Points - Runs 50s'!$A$5:$Z$5,0)))*25)+((INDEX('Points - Runs 100s'!$A$5:$Z$58,MATCH($A31,'Points - Runs 100s'!$A$5:$A$58,0),MATCH(K$7,'Points - Runs 100s'!$A$5:$Z$5,0)))*50)+((INDEX('Points - Wickets'!$A$5:$Z$58,MATCH($A31,'Points - Wickets'!$A$5:$A$58,0),MATCH(K$7,'Points - Wickets'!$A$5:$Z$5,0)))*10)+((INDEX('Points - 5 fers'!$A$5:$Z$58,MATCH($A31,'Points - 5 fers'!$A$5:$A$58,0),MATCH(K$7,'Points - 5 fers'!$A$5:$Z$5,0)))*50)+((INDEX('Points - Hattrick'!$A$5:$Z$58,MATCH($A31,'Points - Hattrick'!$A$5:$A$58,0),MATCH(K$7,'Points - Hattrick'!$A$5:$Z$5,0)))*100)+((INDEX('Points - Fielding'!$A$5:$Z$58,MATCH($A31,'Points - Fielding'!$A$5:$A$58,0),MATCH(K$7,'Points - Fielding'!$A$5:$Z$5,0)))*10)</f>
        <v>0</v>
      </c>
      <c r="L31" s="130">
        <f>(INDEX('Points - Runs'!$A$5:$Z$58,MATCH($A31,'Points - Runs'!$A$5:$A$58,0),MATCH(L$7,'Points - Runs'!$A$5:$Z$5,0)))+((INDEX('Points - Runs 50s'!$A$5:$Z$58,MATCH($A31,'Points - Runs 50s'!$A$5:$A$58,0),MATCH(L$7,'Points - Runs 50s'!$A$5:$Z$5,0)))*25)+((INDEX('Points - Runs 100s'!$A$5:$Z$58,MATCH($A31,'Points - Runs 100s'!$A$5:$A$58,0),MATCH(L$7,'Points - Runs 100s'!$A$5:$Z$5,0)))*50)+((INDEX('Points - Wickets'!$A$5:$Z$58,MATCH($A31,'Points - Wickets'!$A$5:$A$58,0),MATCH(L$7,'Points - Wickets'!$A$5:$Z$5,0)))*10)+((INDEX('Points - 5 fers'!$A$5:$Z$58,MATCH($A31,'Points - 5 fers'!$A$5:$A$58,0),MATCH(L$7,'Points - 5 fers'!$A$5:$Z$5,0)))*50)+((INDEX('Points - Hattrick'!$A$5:$Z$58,MATCH($A31,'Points - Hattrick'!$A$5:$A$58,0),MATCH(L$7,'Points - Hattrick'!$A$5:$Z$5,0)))*100)+((INDEX('Points - Fielding'!$A$5:$Z$58,MATCH($A31,'Points - Fielding'!$A$5:$A$58,0),MATCH(L$7,'Points - Fielding'!$A$5:$Z$5,0)))*10)</f>
        <v>3</v>
      </c>
      <c r="M31" s="130">
        <f>(INDEX('Points - Runs'!$A$5:$Z$58,MATCH($A31,'Points - Runs'!$A$5:$A$58,0),MATCH(M$7,'Points - Runs'!$A$5:$Z$5,0)))+((INDEX('Points - Runs 50s'!$A$5:$Z$58,MATCH($A31,'Points - Runs 50s'!$A$5:$A$58,0),MATCH(M$7,'Points - Runs 50s'!$A$5:$Z$5,0)))*25)+((INDEX('Points - Runs 100s'!$A$5:$Z$58,MATCH($A31,'Points - Runs 100s'!$A$5:$A$58,0),MATCH(M$7,'Points - Runs 100s'!$A$5:$Z$5,0)))*50)+((INDEX('Points - Wickets'!$A$5:$Z$58,MATCH($A31,'Points - Wickets'!$A$5:$A$58,0),MATCH(M$7,'Points - Wickets'!$A$5:$Z$5,0)))*10)+((INDEX('Points - 5 fers'!$A$5:$Z$58,MATCH($A31,'Points - 5 fers'!$A$5:$A$58,0),MATCH(M$7,'Points - 5 fers'!$A$5:$Z$5,0)))*50)+((INDEX('Points - Hattrick'!$A$5:$Z$58,MATCH($A31,'Points - Hattrick'!$A$5:$A$58,0),MATCH(M$7,'Points - Hattrick'!$A$5:$Z$5,0)))*100)+((INDEX('Points - Fielding'!$A$5:$Z$58,MATCH($A31,'Points - Fielding'!$A$5:$A$58,0),MATCH(M$7,'Points - Fielding'!$A$5:$Z$5,0)))*10)</f>
        <v>0</v>
      </c>
      <c r="N31" s="130">
        <f>(INDEX('Points - Runs'!$A$5:$Z$58,MATCH($A31,'Points - Runs'!$A$5:$A$58,0),MATCH(N$7,'Points - Runs'!$A$5:$Z$5,0)))+((INDEX('Points - Runs 50s'!$A$5:$Z$58,MATCH($A31,'Points - Runs 50s'!$A$5:$A$58,0),MATCH(N$7,'Points - Runs 50s'!$A$5:$Z$5,0)))*25)+((INDEX('Points - Runs 100s'!$A$5:$Z$58,MATCH($A31,'Points - Runs 100s'!$A$5:$A$58,0),MATCH(N$7,'Points - Runs 100s'!$A$5:$Z$5,0)))*50)+((INDEX('Points - Wickets'!$A$5:$Z$58,MATCH($A31,'Points - Wickets'!$A$5:$A$58,0),MATCH(N$7,'Points - Wickets'!$A$5:$Z$5,0)))*10)+((INDEX('Points - 5 fers'!$A$5:$Z$58,MATCH($A31,'Points - 5 fers'!$A$5:$A$58,0),MATCH(N$7,'Points - 5 fers'!$A$5:$Z$5,0)))*50)+((INDEX('Points - Hattrick'!$A$5:$Z$58,MATCH($A31,'Points - Hattrick'!$A$5:$A$58,0),MATCH(N$7,'Points - Hattrick'!$A$5:$Z$5,0)))*100)+((INDEX('Points - Fielding'!$A$5:$Z$58,MATCH($A31,'Points - Fielding'!$A$5:$A$58,0),MATCH(N$7,'Points - Fielding'!$A$5:$Z$5,0)))*10)</f>
        <v>0</v>
      </c>
      <c r="O31" s="130">
        <f>(INDEX('Points - Runs'!$A$5:$Z$58,MATCH($A31,'Points - Runs'!$A$5:$A$58,0),MATCH(O$7,'Points - Runs'!$A$5:$Z$5,0)))+((INDEX('Points - Runs 50s'!$A$5:$Z$58,MATCH($A31,'Points - Runs 50s'!$A$5:$A$58,0),MATCH(O$7,'Points - Runs 50s'!$A$5:$Z$5,0)))*25)+((INDEX('Points - Runs 100s'!$A$5:$Z$58,MATCH($A31,'Points - Runs 100s'!$A$5:$A$58,0),MATCH(O$7,'Points - Runs 100s'!$A$5:$Z$5,0)))*50)+((INDEX('Points - Wickets'!$A$5:$Z$58,MATCH($A31,'Points - Wickets'!$A$5:$A$58,0),MATCH(O$7,'Points - Wickets'!$A$5:$Z$5,0)))*10)+((INDEX('Points - 5 fers'!$A$5:$Z$58,MATCH($A31,'Points - 5 fers'!$A$5:$A$58,0),MATCH(O$7,'Points - 5 fers'!$A$5:$Z$5,0)))*50)+((INDEX('Points - Hattrick'!$A$5:$Z$58,MATCH($A31,'Points - Hattrick'!$A$5:$A$58,0),MATCH(O$7,'Points - Hattrick'!$A$5:$Z$5,0)))*100)+((INDEX('Points - Fielding'!$A$5:$Z$58,MATCH($A31,'Points - Fielding'!$A$5:$A$58,0),MATCH(O$7,'Points - Fielding'!$A$5:$Z$5,0)))*10)</f>
        <v>0</v>
      </c>
      <c r="P31" s="131">
        <f>(INDEX('Points - Runs'!$A$5:$Z$58,MATCH($A31,'Points - Runs'!$A$5:$A$58,0),MATCH(P$7,'Points - Runs'!$A$5:$Z$5,0)))+((INDEX('Points - Runs 50s'!$A$5:$Z$58,MATCH($A31,'Points - Runs 50s'!$A$5:$A$58,0),MATCH(P$7,'Points - Runs 50s'!$A$5:$Z$5,0)))*25)+((INDEX('Points - Runs 100s'!$A$5:$Z$58,MATCH($A31,'Points - Runs 100s'!$A$5:$A$58,0),MATCH(P$7,'Points - Runs 100s'!$A$5:$Z$5,0)))*50)+((INDEX('Points - Wickets'!$A$5:$Z$58,MATCH($A31,'Points - Wickets'!$A$5:$A$58,0),MATCH(P$7,'Points - Wickets'!$A$5:$Z$5,0)))*10)+((INDEX('Points - 5 fers'!$A$5:$Z$58,MATCH($A31,'Points - 5 fers'!$A$5:$A$58,0),MATCH(P$7,'Points - 5 fers'!$A$5:$Z$5,0)))*50)+((INDEX('Points - Hattrick'!$A$5:$Z$58,MATCH($A31,'Points - Hattrick'!$A$5:$A$58,0),MATCH(P$7,'Points - Hattrick'!$A$5:$Z$5,0)))*100)+((INDEX('Points - Fielding'!$A$5:$Z$58,MATCH($A31,'Points - Fielding'!$A$5:$A$58,0),MATCH(P$7,'Points - Fielding'!$A$5:$Z$5,0)))*10)</f>
        <v>0</v>
      </c>
      <c r="Q31" s="128">
        <f>(INDEX('Points - Runs'!$A$5:$Z$58,MATCH($A31,'Points - Runs'!$A$5:$A$58,0),MATCH(Q$7,'Points - Runs'!$A$5:$Z$5,0)))+((INDEX('Points - Runs 50s'!$A$5:$Z$58,MATCH($A31,'Points - Runs 50s'!$A$5:$A$58,0),MATCH(Q$7,'Points - Runs 50s'!$A$5:$Z$5,0)))*25)+((INDEX('Points - Runs 100s'!$A$5:$Z$58,MATCH($A31,'Points - Runs 100s'!$A$5:$A$58,0),MATCH(Q$7,'Points - Runs 100s'!$A$5:$Z$5,0)))*50)+((INDEX('Points - Wickets'!$A$5:$Z$58,MATCH($A31,'Points - Wickets'!$A$5:$A$58,0),MATCH(Q$7,'Points - Wickets'!$A$5:$Z$5,0)))*10)+((INDEX('Points - 5 fers'!$A$5:$Z$58,MATCH($A31,'Points - 5 fers'!$A$5:$A$58,0),MATCH(Q$7,'Points - 5 fers'!$A$5:$Z$5,0)))*50)+((INDEX('Points - Hattrick'!$A$5:$Z$58,MATCH($A31,'Points - Hattrick'!$A$5:$A$58,0),MATCH(Q$7,'Points - Hattrick'!$A$5:$Z$5,0)))*100)+((INDEX('Points - Fielding'!$A$5:$Z$58,MATCH($A31,'Points - Fielding'!$A$5:$A$58,0),MATCH(Q$7,'Points - Fielding'!$A$5:$Z$5,0)))*10)</f>
        <v>0</v>
      </c>
      <c r="R31" s="128">
        <f>(INDEX('Points - Runs'!$A$5:$Z$58,MATCH($A31,'Points - Runs'!$A$5:$A$58,0),MATCH(R$7,'Points - Runs'!$A$5:$Z$5,0)))+((INDEX('Points - Runs 50s'!$A$5:$Z$58,MATCH($A31,'Points - Runs 50s'!$A$5:$A$58,0),MATCH(R$7,'Points - Runs 50s'!$A$5:$Z$5,0)))*25)+((INDEX('Points - Runs 100s'!$A$5:$Z$58,MATCH($A31,'Points - Runs 100s'!$A$5:$A$58,0),MATCH(R$7,'Points - Runs 100s'!$A$5:$Z$5,0)))*50)+((INDEX('Points - Wickets'!$A$5:$Z$58,MATCH($A31,'Points - Wickets'!$A$5:$A$58,0),MATCH(R$7,'Points - Wickets'!$A$5:$Z$5,0)))*10)+((INDEX('Points - 5 fers'!$A$5:$Z$58,MATCH($A31,'Points - 5 fers'!$A$5:$A$58,0),MATCH(R$7,'Points - 5 fers'!$A$5:$Z$5,0)))*50)+((INDEX('Points - Hattrick'!$A$5:$Z$58,MATCH($A31,'Points - Hattrick'!$A$5:$A$58,0),MATCH(R$7,'Points - Hattrick'!$A$5:$Z$5,0)))*100)+((INDEX('Points - Fielding'!$A$5:$Z$58,MATCH($A31,'Points - Fielding'!$A$5:$A$58,0),MATCH(R$7,'Points - Fielding'!$A$5:$Z$5,0)))*10)</f>
        <v>0</v>
      </c>
      <c r="S31" s="128">
        <f>(INDEX('Points - Runs'!$A$5:$Z$58,MATCH($A31,'Points - Runs'!$A$5:$A$58,0),MATCH(S$7,'Points - Runs'!$A$5:$Z$5,0)))+((INDEX('Points - Runs 50s'!$A$5:$Z$58,MATCH($A31,'Points - Runs 50s'!$A$5:$A$58,0),MATCH(S$7,'Points - Runs 50s'!$A$5:$Z$5,0)))*25)+((INDEX('Points - Runs 100s'!$A$5:$Z$58,MATCH($A31,'Points - Runs 100s'!$A$5:$A$58,0),MATCH(S$7,'Points - Runs 100s'!$A$5:$Z$5,0)))*50)+((INDEX('Points - Wickets'!$A$5:$Z$58,MATCH($A31,'Points - Wickets'!$A$5:$A$58,0),MATCH(S$7,'Points - Wickets'!$A$5:$Z$5,0)))*10)+((INDEX('Points - 5 fers'!$A$5:$Z$58,MATCH($A31,'Points - 5 fers'!$A$5:$A$58,0),MATCH(S$7,'Points - 5 fers'!$A$5:$Z$5,0)))*50)+((INDEX('Points - Hattrick'!$A$5:$Z$58,MATCH($A31,'Points - Hattrick'!$A$5:$A$58,0),MATCH(S$7,'Points - Hattrick'!$A$5:$Z$5,0)))*100)+((INDEX('Points - Fielding'!$A$5:$Z$58,MATCH($A31,'Points - Fielding'!$A$5:$A$58,0),MATCH(S$7,'Points - Fielding'!$A$5:$Z$5,0)))*10)</f>
        <v>0</v>
      </c>
      <c r="T31" s="128">
        <f>(INDEX('Points - Runs'!$A$5:$Z$58,MATCH($A31,'Points - Runs'!$A$5:$A$58,0),MATCH(T$7,'Points - Runs'!$A$5:$Z$5,0)))+((INDEX('Points - Runs 50s'!$A$5:$Z$58,MATCH($A31,'Points - Runs 50s'!$A$5:$A$58,0),MATCH(T$7,'Points - Runs 50s'!$A$5:$Z$5,0)))*25)+((INDEX('Points - Runs 100s'!$A$5:$Z$58,MATCH($A31,'Points - Runs 100s'!$A$5:$A$58,0),MATCH(T$7,'Points - Runs 100s'!$A$5:$Z$5,0)))*50)+((INDEX('Points - Wickets'!$A$5:$Z$58,MATCH($A31,'Points - Wickets'!$A$5:$A$58,0),MATCH(T$7,'Points - Wickets'!$A$5:$Z$5,0)))*10)+((INDEX('Points - 5 fers'!$A$5:$Z$58,MATCH($A31,'Points - 5 fers'!$A$5:$A$58,0),MATCH(T$7,'Points - 5 fers'!$A$5:$Z$5,0)))*50)+((INDEX('Points - Hattrick'!$A$5:$Z$58,MATCH($A31,'Points - Hattrick'!$A$5:$A$58,0),MATCH(T$7,'Points - Hattrick'!$A$5:$Z$5,0)))*100)+((INDEX('Points - Fielding'!$A$5:$Z$58,MATCH($A31,'Points - Fielding'!$A$5:$A$58,0),MATCH(T$7,'Points - Fielding'!$A$5:$Z$5,0)))*10)</f>
        <v>0</v>
      </c>
      <c r="U31" s="128">
        <f>(INDEX('Points - Runs'!$A$5:$Z$58,MATCH($A31,'Points - Runs'!$A$5:$A$58,0),MATCH(U$7,'Points - Runs'!$A$5:$Z$5,0)))+((INDEX('Points - Runs 50s'!$A$5:$Z$58,MATCH($A31,'Points - Runs 50s'!$A$5:$A$58,0),MATCH(U$7,'Points - Runs 50s'!$A$5:$Z$5,0)))*25)+((INDEX('Points - Runs 100s'!$A$5:$Z$58,MATCH($A31,'Points - Runs 100s'!$A$5:$A$58,0),MATCH(U$7,'Points - Runs 100s'!$A$5:$Z$5,0)))*50)+((INDEX('Points - Wickets'!$A$5:$Z$58,MATCH($A31,'Points - Wickets'!$A$5:$A$58,0),MATCH(U$7,'Points - Wickets'!$A$5:$Z$5,0)))*10)+((INDEX('Points - 5 fers'!$A$5:$Z$58,MATCH($A31,'Points - 5 fers'!$A$5:$A$58,0),MATCH(U$7,'Points - 5 fers'!$A$5:$Z$5,0)))*50)+((INDEX('Points - Hattrick'!$A$5:$Z$58,MATCH($A31,'Points - Hattrick'!$A$5:$A$58,0),MATCH(U$7,'Points - Hattrick'!$A$5:$Z$5,0)))*100)+((INDEX('Points - Fielding'!$A$5:$Z$58,MATCH($A31,'Points - Fielding'!$A$5:$A$58,0),MATCH(U$7,'Points - Fielding'!$A$5:$Z$5,0)))*10)</f>
        <v>0</v>
      </c>
      <c r="V31" s="128">
        <f>(INDEX('Points - Runs'!$A$5:$Z$58,MATCH($A31,'Points - Runs'!$A$5:$A$58,0),MATCH(V$7,'Points - Runs'!$A$5:$Z$5,0)))+((INDEX('Points - Runs 50s'!$A$5:$Z$58,MATCH($A31,'Points - Runs 50s'!$A$5:$A$58,0),MATCH(V$7,'Points - Runs 50s'!$A$5:$Z$5,0)))*25)+((INDEX('Points - Runs 100s'!$A$5:$Z$58,MATCH($A31,'Points - Runs 100s'!$A$5:$A$58,0),MATCH(V$7,'Points - Runs 100s'!$A$5:$Z$5,0)))*50)+((INDEX('Points - Wickets'!$A$5:$Z$58,MATCH($A31,'Points - Wickets'!$A$5:$A$58,0),MATCH(V$7,'Points - Wickets'!$A$5:$Z$5,0)))*10)+((INDEX('Points - 5 fers'!$A$5:$Z$58,MATCH($A31,'Points - 5 fers'!$A$5:$A$58,0),MATCH(V$7,'Points - 5 fers'!$A$5:$Z$5,0)))*50)+((INDEX('Points - Hattrick'!$A$5:$Z$58,MATCH($A31,'Points - Hattrick'!$A$5:$A$58,0),MATCH(V$7,'Points - Hattrick'!$A$5:$Z$5,0)))*100)+((INDEX('Points - Fielding'!$A$5:$Z$58,MATCH($A31,'Points - Fielding'!$A$5:$A$58,0),MATCH(V$7,'Points - Fielding'!$A$5:$Z$5,0)))*10)</f>
        <v>0</v>
      </c>
      <c r="W31" s="129">
        <f>(INDEX('Points - Runs'!$A$5:$Z$58,MATCH($A31,'Points - Runs'!$A$5:$A$58,0),MATCH(W$7,'Points - Runs'!$A$5:$Z$5,0)))+((INDEX('Points - Runs 50s'!$A$5:$Z$58,MATCH($A31,'Points - Runs 50s'!$A$5:$A$58,0),MATCH(W$7,'Points - Runs 50s'!$A$5:$Z$5,0)))*25)+((INDEX('Points - Runs 100s'!$A$5:$Z$58,MATCH($A31,'Points - Runs 100s'!$A$5:$A$58,0),MATCH(W$7,'Points - Runs 100s'!$A$5:$Z$5,0)))*50)+((INDEX('Points - Wickets'!$A$5:$Z$58,MATCH($A31,'Points - Wickets'!$A$5:$A$58,0),MATCH(W$7,'Points - Wickets'!$A$5:$Z$5,0)))*10)+((INDEX('Points - 5 fers'!$A$5:$Z$58,MATCH($A31,'Points - 5 fers'!$A$5:$A$58,0),MATCH(W$7,'Points - 5 fers'!$A$5:$Z$5,0)))*50)+((INDEX('Points - Hattrick'!$A$5:$Z$58,MATCH($A31,'Points - Hattrick'!$A$5:$A$58,0),MATCH(W$7,'Points - Hattrick'!$A$5:$Z$5,0)))*100)+((INDEX('Points - Fielding'!$A$5:$Z$58,MATCH($A31,'Points - Fielding'!$A$5:$A$58,0),MATCH(W$7,'Points - Fielding'!$A$5:$Z$5,0)))*10)</f>
        <v>0</v>
      </c>
      <c r="X31" s="130">
        <f>(INDEX('Points - Runs'!$A$5:$Z$58,MATCH($A31,'Points - Runs'!$A$5:$A$58,0),MATCH(X$7,'Points - Runs'!$A$5:$Z$5,0)))+((INDEX('Points - Runs 50s'!$A$5:$Z$58,MATCH($A31,'Points - Runs 50s'!$A$5:$A$58,0),MATCH(X$7,'Points - Runs 50s'!$A$5:$Z$5,0)))*25)+((INDEX('Points - Runs 100s'!$A$5:$Z$58,MATCH($A31,'Points - Runs 100s'!$A$5:$A$58,0),MATCH(X$7,'Points - Runs 100s'!$A$5:$Z$5,0)))*50)+((INDEX('Points - Wickets'!$A$5:$Z$58,MATCH($A31,'Points - Wickets'!$A$5:$A$58,0),MATCH(X$7,'Points - Wickets'!$A$5:$Z$5,0)))*10)+((INDEX('Points - 5 fers'!$A$5:$Z$58,MATCH($A31,'Points - 5 fers'!$A$5:$A$58,0),MATCH(X$7,'Points - 5 fers'!$A$5:$Z$5,0)))*50)+((INDEX('Points - Hattrick'!$A$5:$Z$58,MATCH($A31,'Points - Hattrick'!$A$5:$A$58,0),MATCH(X$7,'Points - Hattrick'!$A$5:$Z$5,0)))*100)+((INDEX('Points - Fielding'!$A$5:$Z$58,MATCH($A31,'Points - Fielding'!$A$5:$A$58,0),MATCH(X$7,'Points - Fielding'!$A$5:$Z$5,0)))*10)</f>
        <v>0</v>
      </c>
      <c r="Y31" s="130">
        <f>(INDEX('Points - Runs'!$A$5:$Z$58,MATCH($A31,'Points - Runs'!$A$5:$A$58,0),MATCH(Y$7,'Points - Runs'!$A$5:$Z$5,0)))+((INDEX('Points - Runs 50s'!$A$5:$Z$58,MATCH($A31,'Points - Runs 50s'!$A$5:$A$58,0),MATCH(Y$7,'Points - Runs 50s'!$A$5:$Z$5,0)))*25)+((INDEX('Points - Runs 100s'!$A$5:$Z$58,MATCH($A31,'Points - Runs 100s'!$A$5:$A$58,0),MATCH(Y$7,'Points - Runs 100s'!$A$5:$Z$5,0)))*50)+((INDEX('Points - Wickets'!$A$5:$Z$58,MATCH($A31,'Points - Wickets'!$A$5:$A$58,0),MATCH(Y$7,'Points - Wickets'!$A$5:$Z$5,0)))*10)+((INDEX('Points - 5 fers'!$A$5:$Z$58,MATCH($A31,'Points - 5 fers'!$A$5:$A$58,0),MATCH(Y$7,'Points - 5 fers'!$A$5:$Z$5,0)))*50)+((INDEX('Points - Hattrick'!$A$5:$Z$58,MATCH($A31,'Points - Hattrick'!$A$5:$A$58,0),MATCH(Y$7,'Points - Hattrick'!$A$5:$Z$5,0)))*100)+((INDEX('Points - Fielding'!$A$5:$Z$58,MATCH($A31,'Points - Fielding'!$A$5:$A$58,0),MATCH(Y$7,'Points - Fielding'!$A$5:$Z$5,0)))*10)</f>
        <v>0</v>
      </c>
      <c r="Z31" s="130">
        <f>(INDEX('Points - Runs'!$A$5:$Z$58,MATCH($A31,'Points - Runs'!$A$5:$A$58,0),MATCH(Z$7,'Points - Runs'!$A$5:$Z$5,0)))+((INDEX('Points - Runs 50s'!$A$5:$Z$58,MATCH($A31,'Points - Runs 50s'!$A$5:$A$58,0),MATCH(Z$7,'Points - Runs 50s'!$A$5:$Z$5,0)))*25)+((INDEX('Points - Runs 100s'!$A$5:$Z$58,MATCH($A31,'Points - Runs 100s'!$A$5:$A$58,0),MATCH(Z$7,'Points - Runs 100s'!$A$5:$Z$5,0)))*50)+((INDEX('Points - Wickets'!$A$5:$Z$58,MATCH($A31,'Points - Wickets'!$A$5:$A$58,0),MATCH(Z$7,'Points - Wickets'!$A$5:$Z$5,0)))*10)+((INDEX('Points - 5 fers'!$A$5:$Z$58,MATCH($A31,'Points - 5 fers'!$A$5:$A$58,0),MATCH(Z$7,'Points - 5 fers'!$A$5:$Z$5,0)))*50)+((INDEX('Points - Hattrick'!$A$5:$Z$58,MATCH($A31,'Points - Hattrick'!$A$5:$A$58,0),MATCH(Z$7,'Points - Hattrick'!$A$5:$Z$5,0)))*100)+((INDEX('Points - Fielding'!$A$5:$Z$58,MATCH($A31,'Points - Fielding'!$A$5:$A$58,0),MATCH(Z$7,'Points - Fielding'!$A$5:$Z$5,0)))*10)</f>
        <v>0</v>
      </c>
      <c r="AA31" s="233">
        <f t="shared" si="2"/>
        <v>5</v>
      </c>
      <c r="AB31" s="231">
        <f t="shared" si="3"/>
        <v>3</v>
      </c>
      <c r="AC31" s="231">
        <f t="shared" si="4"/>
        <v>0</v>
      </c>
      <c r="AD31" s="231">
        <f t="shared" si="5"/>
        <v>0</v>
      </c>
      <c r="AE31" s="120">
        <f t="shared" si="0"/>
        <v>8</v>
      </c>
      <c r="AF31" s="187">
        <f t="shared" si="1"/>
        <v>1.6</v>
      </c>
      <c r="AH31" s="125">
        <f t="shared" si="6"/>
        <v>46</v>
      </c>
    </row>
    <row r="32" spans="1:34" s="125" customFormat="1" ht="18.75" customHeight="1" x14ac:dyDescent="0.25">
      <c r="A32" s="125" t="s">
        <v>85</v>
      </c>
      <c r="B32" s="126" t="s">
        <v>80</v>
      </c>
      <c r="C32" s="125" t="s">
        <v>98</v>
      </c>
      <c r="D32" s="127">
        <v>5</v>
      </c>
      <c r="E32" s="139">
        <f>(INDEX('Points - Runs'!$A$5:$Z$58,MATCH($A32,'Points - Runs'!$A$5:$A$58,0),MATCH(E$7,'Points - Runs'!$A$5:$Z$5,0)))+((INDEX('Points - Runs 50s'!$A$5:$Z$58,MATCH($A32,'Points - Runs 50s'!$A$5:$A$58,0),MATCH(E$7,'Points - Runs 50s'!$A$5:$Z$5,0)))*25)+((INDEX('Points - Runs 100s'!$A$5:$Z$58,MATCH($A32,'Points - Runs 100s'!$A$5:$A$58,0),MATCH(E$7,'Points - Runs 100s'!$A$5:$Z$5,0)))*50)+((INDEX('Points - Wickets'!$A$5:$Z$58,MATCH($A32,'Points - Wickets'!$A$5:$A$58,0),MATCH(E$7,'Points - Wickets'!$A$5:$Z$5,0)))*10)+((INDEX('Points - 5 fers'!$A$5:$Z$58,MATCH($A32,'Points - 5 fers'!$A$5:$A$58,0),MATCH(E$7,'Points - 5 fers'!$A$5:$Z$5,0)))*50)+((INDEX('Points - Hattrick'!$A$5:$Z$58,MATCH($A32,'Points - Hattrick'!$A$5:$A$58,0),MATCH(E$7,'Points - Hattrick'!$A$5:$Z$5,0)))*100)+((INDEX('Points - Fielding'!$A$5:$Z$58,MATCH($A32,'Points - Fielding'!$A$5:$A$58,0),MATCH(E$7,'Points - Fielding'!$A$5:$Z$5,0)))*10)</f>
        <v>11</v>
      </c>
      <c r="F32" s="139">
        <f>(INDEX('Points - Runs'!$A$5:$Z$58,MATCH($A32,'Points - Runs'!$A$5:$A$58,0),MATCH(F$7,'Points - Runs'!$A$5:$Z$5,0)))+((INDEX('Points - Runs 50s'!$A$5:$Z$58,MATCH($A32,'Points - Runs 50s'!$A$5:$A$58,0),MATCH(F$7,'Points - Runs 50s'!$A$5:$Z$5,0)))*25)+((INDEX('Points - Runs 100s'!$A$5:$Z$58,MATCH($A32,'Points - Runs 100s'!$A$5:$A$58,0),MATCH(F$7,'Points - Runs 100s'!$A$5:$Z$5,0)))*50)+((INDEX('Points - Wickets'!$A$5:$Z$58,MATCH($A32,'Points - Wickets'!$A$5:$A$58,0),MATCH(F$7,'Points - Wickets'!$A$5:$Z$5,0)))*10)+((INDEX('Points - 5 fers'!$A$5:$Z$58,MATCH($A32,'Points - 5 fers'!$A$5:$A$58,0),MATCH(F$7,'Points - 5 fers'!$A$5:$Z$5,0)))*50)+((INDEX('Points - Hattrick'!$A$5:$Z$58,MATCH($A32,'Points - Hattrick'!$A$5:$A$58,0),MATCH(F$7,'Points - Hattrick'!$A$5:$Z$5,0)))*100)+((INDEX('Points - Fielding'!$A$5:$Z$58,MATCH($A32,'Points - Fielding'!$A$5:$A$58,0),MATCH(F$7,'Points - Fielding'!$A$5:$Z$5,0)))*10)</f>
        <v>10</v>
      </c>
      <c r="G32" s="139">
        <f>(INDEX('Points - Runs'!$A$5:$Z$58,MATCH($A32,'Points - Runs'!$A$5:$A$58,0),MATCH(G$7,'Points - Runs'!$A$5:$Z$5,0)))+((INDEX('Points - Runs 50s'!$A$5:$Z$58,MATCH($A32,'Points - Runs 50s'!$A$5:$A$58,0),MATCH(G$7,'Points - Runs 50s'!$A$5:$Z$5,0)))*25)+((INDEX('Points - Runs 100s'!$A$5:$Z$58,MATCH($A32,'Points - Runs 100s'!$A$5:$A$58,0),MATCH(G$7,'Points - Runs 100s'!$A$5:$Z$5,0)))*50)+((INDEX('Points - Wickets'!$A$5:$Z$58,MATCH($A32,'Points - Wickets'!$A$5:$A$58,0),MATCH(G$7,'Points - Wickets'!$A$5:$Z$5,0)))*10)+((INDEX('Points - 5 fers'!$A$5:$Z$58,MATCH($A32,'Points - 5 fers'!$A$5:$A$58,0),MATCH(G$7,'Points - 5 fers'!$A$5:$Z$5,0)))*50)+((INDEX('Points - Hattrick'!$A$5:$Z$58,MATCH($A32,'Points - Hattrick'!$A$5:$A$58,0),MATCH(G$7,'Points - Hattrick'!$A$5:$Z$5,0)))*100)+((INDEX('Points - Fielding'!$A$5:$Z$58,MATCH($A32,'Points - Fielding'!$A$5:$A$58,0),MATCH(G$7,'Points - Fielding'!$A$5:$Z$5,0)))*10)</f>
        <v>30</v>
      </c>
      <c r="H32" s="128">
        <f>(INDEX('Points - Runs'!$A$5:$Z$58,MATCH($A32,'Points - Runs'!$A$5:$A$58,0),MATCH(H$7,'Points - Runs'!$A$5:$Z$5,0)))+((INDEX('Points - Runs 50s'!$A$5:$Z$58,MATCH($A32,'Points - Runs 50s'!$A$5:$A$58,0),MATCH(H$7,'Points - Runs 50s'!$A$5:$Z$5,0)))*25)+((INDEX('Points - Runs 100s'!$A$5:$Z$58,MATCH($A32,'Points - Runs 100s'!$A$5:$A$58,0),MATCH(H$7,'Points - Runs 100s'!$A$5:$Z$5,0)))*50)+((INDEX('Points - Wickets'!$A$5:$Z$58,MATCH($A32,'Points - Wickets'!$A$5:$A$58,0),MATCH(H$7,'Points - Wickets'!$A$5:$Z$5,0)))*10)+((INDEX('Points - 5 fers'!$A$5:$Z$58,MATCH($A32,'Points - 5 fers'!$A$5:$A$58,0),MATCH(H$7,'Points - 5 fers'!$A$5:$Z$5,0)))*50)+((INDEX('Points - Hattrick'!$A$5:$Z$58,MATCH($A32,'Points - Hattrick'!$A$5:$A$58,0),MATCH(H$7,'Points - Hattrick'!$A$5:$Z$5,0)))*100)+((INDEX('Points - Fielding'!$A$5:$Z$58,MATCH($A32,'Points - Fielding'!$A$5:$A$58,0),MATCH(H$7,'Points - Fielding'!$A$5:$Z$5,0)))*10)</f>
        <v>20</v>
      </c>
      <c r="I32" s="128">
        <f>(INDEX('Points - Runs'!$A$5:$Z$58,MATCH($A32,'Points - Runs'!$A$5:$A$58,0),MATCH(I$7,'Points - Runs'!$A$5:$Z$5,0)))+((INDEX('Points - Runs 50s'!$A$5:$Z$58,MATCH($A32,'Points - Runs 50s'!$A$5:$A$58,0),MATCH(I$7,'Points - Runs 50s'!$A$5:$Z$5,0)))*25)+((INDEX('Points - Runs 100s'!$A$5:$Z$58,MATCH($A32,'Points - Runs 100s'!$A$5:$A$58,0),MATCH(I$7,'Points - Runs 100s'!$A$5:$Z$5,0)))*50)+((INDEX('Points - Wickets'!$A$5:$Z$58,MATCH($A32,'Points - Wickets'!$A$5:$A$58,0),MATCH(I$7,'Points - Wickets'!$A$5:$Z$5,0)))*10)+((INDEX('Points - 5 fers'!$A$5:$Z$58,MATCH($A32,'Points - 5 fers'!$A$5:$A$58,0),MATCH(I$7,'Points - 5 fers'!$A$5:$Z$5,0)))*50)+((INDEX('Points - Hattrick'!$A$5:$Z$58,MATCH($A32,'Points - Hattrick'!$A$5:$A$58,0),MATCH(I$7,'Points - Hattrick'!$A$5:$Z$5,0)))*100)+((INDEX('Points - Fielding'!$A$5:$Z$58,MATCH($A32,'Points - Fielding'!$A$5:$A$58,0),MATCH(I$7,'Points - Fielding'!$A$5:$Z$5,0)))*10)</f>
        <v>22</v>
      </c>
      <c r="J32" s="130">
        <f>(INDEX('Points - Runs'!$A$5:$Z$58,MATCH($A32,'Points - Runs'!$A$5:$A$58,0),MATCH(J$7,'Points - Runs'!$A$5:$Z$5,0)))+((INDEX('Points - Runs 50s'!$A$5:$Z$58,MATCH($A32,'Points - Runs 50s'!$A$5:$A$58,0),MATCH(J$7,'Points - Runs 50s'!$A$5:$Z$5,0)))*25)+((INDEX('Points - Runs 100s'!$A$5:$Z$58,MATCH($A32,'Points - Runs 100s'!$A$5:$A$58,0),MATCH(J$7,'Points - Runs 100s'!$A$5:$Z$5,0)))*50)+((INDEX('Points - Wickets'!$A$5:$Z$58,MATCH($A32,'Points - Wickets'!$A$5:$A$58,0),MATCH(J$7,'Points - Wickets'!$A$5:$Z$5,0)))*10)+((INDEX('Points - 5 fers'!$A$5:$Z$58,MATCH($A32,'Points - 5 fers'!$A$5:$A$58,0),MATCH(J$7,'Points - 5 fers'!$A$5:$Z$5,0)))*50)+((INDEX('Points - Hattrick'!$A$5:$Z$58,MATCH($A32,'Points - Hattrick'!$A$5:$A$58,0),MATCH(J$7,'Points - Hattrick'!$A$5:$Z$5,0)))*100)+((INDEX('Points - Fielding'!$A$5:$Z$58,MATCH($A32,'Points - Fielding'!$A$5:$A$58,0),MATCH(J$7,'Points - Fielding'!$A$5:$Z$5,0)))*10)</f>
        <v>32</v>
      </c>
      <c r="K32" s="129">
        <f>(INDEX('Points - Runs'!$A$5:$Z$58,MATCH($A32,'Points - Runs'!$A$5:$A$58,0),MATCH(K$7,'Points - Runs'!$A$5:$Z$5,0)))+((INDEX('Points - Runs 50s'!$A$5:$Z$58,MATCH($A32,'Points - Runs 50s'!$A$5:$A$58,0),MATCH(K$7,'Points - Runs 50s'!$A$5:$Z$5,0)))*25)+((INDEX('Points - Runs 100s'!$A$5:$Z$58,MATCH($A32,'Points - Runs 100s'!$A$5:$A$58,0),MATCH(K$7,'Points - Runs 100s'!$A$5:$Z$5,0)))*50)+((INDEX('Points - Wickets'!$A$5:$Z$58,MATCH($A32,'Points - Wickets'!$A$5:$A$58,0),MATCH(K$7,'Points - Wickets'!$A$5:$Z$5,0)))*10)+((INDEX('Points - 5 fers'!$A$5:$Z$58,MATCH($A32,'Points - 5 fers'!$A$5:$A$58,0),MATCH(K$7,'Points - 5 fers'!$A$5:$Z$5,0)))*50)+((INDEX('Points - Hattrick'!$A$5:$Z$58,MATCH($A32,'Points - Hattrick'!$A$5:$A$58,0),MATCH(K$7,'Points - Hattrick'!$A$5:$Z$5,0)))*100)+((INDEX('Points - Fielding'!$A$5:$Z$58,MATCH($A32,'Points - Fielding'!$A$5:$A$58,0),MATCH(K$7,'Points - Fielding'!$A$5:$Z$5,0)))*10)</f>
        <v>20</v>
      </c>
      <c r="L32" s="130">
        <f>(INDEX('Points - Runs'!$A$5:$Z$58,MATCH($A32,'Points - Runs'!$A$5:$A$58,0),MATCH(L$7,'Points - Runs'!$A$5:$Z$5,0)))+((INDEX('Points - Runs 50s'!$A$5:$Z$58,MATCH($A32,'Points - Runs 50s'!$A$5:$A$58,0),MATCH(L$7,'Points - Runs 50s'!$A$5:$Z$5,0)))*25)+((INDEX('Points - Runs 100s'!$A$5:$Z$58,MATCH($A32,'Points - Runs 100s'!$A$5:$A$58,0),MATCH(L$7,'Points - Runs 100s'!$A$5:$Z$5,0)))*50)+((INDEX('Points - Wickets'!$A$5:$Z$58,MATCH($A32,'Points - Wickets'!$A$5:$A$58,0),MATCH(L$7,'Points - Wickets'!$A$5:$Z$5,0)))*10)+((INDEX('Points - 5 fers'!$A$5:$Z$58,MATCH($A32,'Points - 5 fers'!$A$5:$A$58,0),MATCH(L$7,'Points - 5 fers'!$A$5:$Z$5,0)))*50)+((INDEX('Points - Hattrick'!$A$5:$Z$58,MATCH($A32,'Points - Hattrick'!$A$5:$A$58,0),MATCH(L$7,'Points - Hattrick'!$A$5:$Z$5,0)))*100)+((INDEX('Points - Fielding'!$A$5:$Z$58,MATCH($A32,'Points - Fielding'!$A$5:$A$58,0),MATCH(L$7,'Points - Fielding'!$A$5:$Z$5,0)))*10)</f>
        <v>14</v>
      </c>
      <c r="M32" s="130">
        <f>(INDEX('Points - Runs'!$A$5:$Z$58,MATCH($A32,'Points - Runs'!$A$5:$A$58,0),MATCH(M$7,'Points - Runs'!$A$5:$Z$5,0)))+((INDEX('Points - Runs 50s'!$A$5:$Z$58,MATCH($A32,'Points - Runs 50s'!$A$5:$A$58,0),MATCH(M$7,'Points - Runs 50s'!$A$5:$Z$5,0)))*25)+((INDEX('Points - Runs 100s'!$A$5:$Z$58,MATCH($A32,'Points - Runs 100s'!$A$5:$A$58,0),MATCH(M$7,'Points - Runs 100s'!$A$5:$Z$5,0)))*50)+((INDEX('Points - Wickets'!$A$5:$Z$58,MATCH($A32,'Points - Wickets'!$A$5:$A$58,0),MATCH(M$7,'Points - Wickets'!$A$5:$Z$5,0)))*10)+((INDEX('Points - 5 fers'!$A$5:$Z$58,MATCH($A32,'Points - 5 fers'!$A$5:$A$58,0),MATCH(M$7,'Points - 5 fers'!$A$5:$Z$5,0)))*50)+((INDEX('Points - Hattrick'!$A$5:$Z$58,MATCH($A32,'Points - Hattrick'!$A$5:$A$58,0),MATCH(M$7,'Points - Hattrick'!$A$5:$Z$5,0)))*100)+((INDEX('Points - Fielding'!$A$5:$Z$58,MATCH($A32,'Points - Fielding'!$A$5:$A$58,0),MATCH(M$7,'Points - Fielding'!$A$5:$Z$5,0)))*10)</f>
        <v>10</v>
      </c>
      <c r="N32" s="130">
        <f>(INDEX('Points - Runs'!$A$5:$Z$58,MATCH($A32,'Points - Runs'!$A$5:$A$58,0),MATCH(N$7,'Points - Runs'!$A$5:$Z$5,0)))+((INDEX('Points - Runs 50s'!$A$5:$Z$58,MATCH($A32,'Points - Runs 50s'!$A$5:$A$58,0),MATCH(N$7,'Points - Runs 50s'!$A$5:$Z$5,0)))*25)+((INDEX('Points - Runs 100s'!$A$5:$Z$58,MATCH($A32,'Points - Runs 100s'!$A$5:$A$58,0),MATCH(N$7,'Points - Runs 100s'!$A$5:$Z$5,0)))*50)+((INDEX('Points - Wickets'!$A$5:$Z$58,MATCH($A32,'Points - Wickets'!$A$5:$A$58,0),MATCH(N$7,'Points - Wickets'!$A$5:$Z$5,0)))*10)+((INDEX('Points - 5 fers'!$A$5:$Z$58,MATCH($A32,'Points - 5 fers'!$A$5:$A$58,0),MATCH(N$7,'Points - 5 fers'!$A$5:$Z$5,0)))*50)+((INDEX('Points - Hattrick'!$A$5:$Z$58,MATCH($A32,'Points - Hattrick'!$A$5:$A$58,0),MATCH(N$7,'Points - Hattrick'!$A$5:$Z$5,0)))*100)+((INDEX('Points - Fielding'!$A$5:$Z$58,MATCH($A32,'Points - Fielding'!$A$5:$A$58,0),MATCH(N$7,'Points - Fielding'!$A$5:$Z$5,0)))*10)</f>
        <v>10</v>
      </c>
      <c r="O32" s="130">
        <f>(INDEX('Points - Runs'!$A$5:$Z$58,MATCH($A32,'Points - Runs'!$A$5:$A$58,0),MATCH(O$7,'Points - Runs'!$A$5:$Z$5,0)))+((INDEX('Points - Runs 50s'!$A$5:$Z$58,MATCH($A32,'Points - Runs 50s'!$A$5:$A$58,0),MATCH(O$7,'Points - Runs 50s'!$A$5:$Z$5,0)))*25)+((INDEX('Points - Runs 100s'!$A$5:$Z$58,MATCH($A32,'Points - Runs 100s'!$A$5:$A$58,0),MATCH(O$7,'Points - Runs 100s'!$A$5:$Z$5,0)))*50)+((INDEX('Points - Wickets'!$A$5:$Z$58,MATCH($A32,'Points - Wickets'!$A$5:$A$58,0),MATCH(O$7,'Points - Wickets'!$A$5:$Z$5,0)))*10)+((INDEX('Points - 5 fers'!$A$5:$Z$58,MATCH($A32,'Points - 5 fers'!$A$5:$A$58,0),MATCH(O$7,'Points - 5 fers'!$A$5:$Z$5,0)))*50)+((INDEX('Points - Hattrick'!$A$5:$Z$58,MATCH($A32,'Points - Hattrick'!$A$5:$A$58,0),MATCH(O$7,'Points - Hattrick'!$A$5:$Z$5,0)))*100)+((INDEX('Points - Fielding'!$A$5:$Z$58,MATCH($A32,'Points - Fielding'!$A$5:$A$58,0),MATCH(O$7,'Points - Fielding'!$A$5:$Z$5,0)))*10)</f>
        <v>10</v>
      </c>
      <c r="P32" s="131">
        <f>(INDEX('Points - Runs'!$A$5:$Z$58,MATCH($A32,'Points - Runs'!$A$5:$A$58,0),MATCH(P$7,'Points - Runs'!$A$5:$Z$5,0)))+((INDEX('Points - Runs 50s'!$A$5:$Z$58,MATCH($A32,'Points - Runs 50s'!$A$5:$A$58,0),MATCH(P$7,'Points - Runs 50s'!$A$5:$Z$5,0)))*25)+((INDEX('Points - Runs 100s'!$A$5:$Z$58,MATCH($A32,'Points - Runs 100s'!$A$5:$A$58,0),MATCH(P$7,'Points - Runs 100s'!$A$5:$Z$5,0)))*50)+((INDEX('Points - Wickets'!$A$5:$Z$58,MATCH($A32,'Points - Wickets'!$A$5:$A$58,0),MATCH(P$7,'Points - Wickets'!$A$5:$Z$5,0)))*10)+((INDEX('Points - 5 fers'!$A$5:$Z$58,MATCH($A32,'Points - 5 fers'!$A$5:$A$58,0),MATCH(P$7,'Points - 5 fers'!$A$5:$Z$5,0)))*50)+((INDEX('Points - Hattrick'!$A$5:$Z$58,MATCH($A32,'Points - Hattrick'!$A$5:$A$58,0),MATCH(P$7,'Points - Hattrick'!$A$5:$Z$5,0)))*100)+((INDEX('Points - Fielding'!$A$5:$Z$58,MATCH($A32,'Points - Fielding'!$A$5:$A$58,0),MATCH(P$7,'Points - Fielding'!$A$5:$Z$5,0)))*10)</f>
        <v>111</v>
      </c>
      <c r="Q32" s="128">
        <f>(INDEX('Points - Runs'!$A$5:$Z$58,MATCH($A32,'Points - Runs'!$A$5:$A$58,0),MATCH(Q$7,'Points - Runs'!$A$5:$Z$5,0)))+((INDEX('Points - Runs 50s'!$A$5:$Z$58,MATCH($A32,'Points - Runs 50s'!$A$5:$A$58,0),MATCH(Q$7,'Points - Runs 50s'!$A$5:$Z$5,0)))*25)+((INDEX('Points - Runs 100s'!$A$5:$Z$58,MATCH($A32,'Points - Runs 100s'!$A$5:$A$58,0),MATCH(Q$7,'Points - Runs 100s'!$A$5:$Z$5,0)))*50)+((INDEX('Points - Wickets'!$A$5:$Z$58,MATCH($A32,'Points - Wickets'!$A$5:$A$58,0),MATCH(Q$7,'Points - Wickets'!$A$5:$Z$5,0)))*10)+((INDEX('Points - 5 fers'!$A$5:$Z$58,MATCH($A32,'Points - 5 fers'!$A$5:$A$58,0),MATCH(Q$7,'Points - 5 fers'!$A$5:$Z$5,0)))*50)+((INDEX('Points - Hattrick'!$A$5:$Z$58,MATCH($A32,'Points - Hattrick'!$A$5:$A$58,0),MATCH(Q$7,'Points - Hattrick'!$A$5:$Z$5,0)))*100)+((INDEX('Points - Fielding'!$A$5:$Z$58,MATCH($A32,'Points - Fielding'!$A$5:$A$58,0),MATCH(Q$7,'Points - Fielding'!$A$5:$Z$5,0)))*10)</f>
        <v>0</v>
      </c>
      <c r="R32" s="128">
        <f>(INDEX('Points - Runs'!$A$5:$Z$58,MATCH($A32,'Points - Runs'!$A$5:$A$58,0),MATCH(R$7,'Points - Runs'!$A$5:$Z$5,0)))+((INDEX('Points - Runs 50s'!$A$5:$Z$58,MATCH($A32,'Points - Runs 50s'!$A$5:$A$58,0),MATCH(R$7,'Points - Runs 50s'!$A$5:$Z$5,0)))*25)+((INDEX('Points - Runs 100s'!$A$5:$Z$58,MATCH($A32,'Points - Runs 100s'!$A$5:$A$58,0),MATCH(R$7,'Points - Runs 100s'!$A$5:$Z$5,0)))*50)+((INDEX('Points - Wickets'!$A$5:$Z$58,MATCH($A32,'Points - Wickets'!$A$5:$A$58,0),MATCH(R$7,'Points - Wickets'!$A$5:$Z$5,0)))*10)+((INDEX('Points - 5 fers'!$A$5:$Z$58,MATCH($A32,'Points - 5 fers'!$A$5:$A$58,0),MATCH(R$7,'Points - 5 fers'!$A$5:$Z$5,0)))*50)+((INDEX('Points - Hattrick'!$A$5:$Z$58,MATCH($A32,'Points - Hattrick'!$A$5:$A$58,0),MATCH(R$7,'Points - Hattrick'!$A$5:$Z$5,0)))*100)+((INDEX('Points - Fielding'!$A$5:$Z$58,MATCH($A32,'Points - Fielding'!$A$5:$A$58,0),MATCH(R$7,'Points - Fielding'!$A$5:$Z$5,0)))*10)</f>
        <v>0</v>
      </c>
      <c r="S32" s="128">
        <f>(INDEX('Points - Runs'!$A$5:$Z$58,MATCH($A32,'Points - Runs'!$A$5:$A$58,0),MATCH(S$7,'Points - Runs'!$A$5:$Z$5,0)))+((INDEX('Points - Runs 50s'!$A$5:$Z$58,MATCH($A32,'Points - Runs 50s'!$A$5:$A$58,0),MATCH(S$7,'Points - Runs 50s'!$A$5:$Z$5,0)))*25)+((INDEX('Points - Runs 100s'!$A$5:$Z$58,MATCH($A32,'Points - Runs 100s'!$A$5:$A$58,0),MATCH(S$7,'Points - Runs 100s'!$A$5:$Z$5,0)))*50)+((INDEX('Points - Wickets'!$A$5:$Z$58,MATCH($A32,'Points - Wickets'!$A$5:$A$58,0),MATCH(S$7,'Points - Wickets'!$A$5:$Z$5,0)))*10)+((INDEX('Points - 5 fers'!$A$5:$Z$58,MATCH($A32,'Points - 5 fers'!$A$5:$A$58,0),MATCH(S$7,'Points - 5 fers'!$A$5:$Z$5,0)))*50)+((INDEX('Points - Hattrick'!$A$5:$Z$58,MATCH($A32,'Points - Hattrick'!$A$5:$A$58,0),MATCH(S$7,'Points - Hattrick'!$A$5:$Z$5,0)))*100)+((INDEX('Points - Fielding'!$A$5:$Z$58,MATCH($A32,'Points - Fielding'!$A$5:$A$58,0),MATCH(S$7,'Points - Fielding'!$A$5:$Z$5,0)))*10)</f>
        <v>0</v>
      </c>
      <c r="T32" s="128">
        <f>(INDEX('Points - Runs'!$A$5:$Z$58,MATCH($A32,'Points - Runs'!$A$5:$A$58,0),MATCH(T$7,'Points - Runs'!$A$5:$Z$5,0)))+((INDEX('Points - Runs 50s'!$A$5:$Z$58,MATCH($A32,'Points - Runs 50s'!$A$5:$A$58,0),MATCH(T$7,'Points - Runs 50s'!$A$5:$Z$5,0)))*25)+((INDEX('Points - Runs 100s'!$A$5:$Z$58,MATCH($A32,'Points - Runs 100s'!$A$5:$A$58,0),MATCH(T$7,'Points - Runs 100s'!$A$5:$Z$5,0)))*50)+((INDEX('Points - Wickets'!$A$5:$Z$58,MATCH($A32,'Points - Wickets'!$A$5:$A$58,0),MATCH(T$7,'Points - Wickets'!$A$5:$Z$5,0)))*10)+((INDEX('Points - 5 fers'!$A$5:$Z$58,MATCH($A32,'Points - 5 fers'!$A$5:$A$58,0),MATCH(T$7,'Points - 5 fers'!$A$5:$Z$5,0)))*50)+((INDEX('Points - Hattrick'!$A$5:$Z$58,MATCH($A32,'Points - Hattrick'!$A$5:$A$58,0),MATCH(T$7,'Points - Hattrick'!$A$5:$Z$5,0)))*100)+((INDEX('Points - Fielding'!$A$5:$Z$58,MATCH($A32,'Points - Fielding'!$A$5:$A$58,0),MATCH(T$7,'Points - Fielding'!$A$5:$Z$5,0)))*10)</f>
        <v>0</v>
      </c>
      <c r="U32" s="128">
        <f>(INDEX('Points - Runs'!$A$5:$Z$58,MATCH($A32,'Points - Runs'!$A$5:$A$58,0),MATCH(U$7,'Points - Runs'!$A$5:$Z$5,0)))+((INDEX('Points - Runs 50s'!$A$5:$Z$58,MATCH($A32,'Points - Runs 50s'!$A$5:$A$58,0),MATCH(U$7,'Points - Runs 50s'!$A$5:$Z$5,0)))*25)+((INDEX('Points - Runs 100s'!$A$5:$Z$58,MATCH($A32,'Points - Runs 100s'!$A$5:$A$58,0),MATCH(U$7,'Points - Runs 100s'!$A$5:$Z$5,0)))*50)+((INDEX('Points - Wickets'!$A$5:$Z$58,MATCH($A32,'Points - Wickets'!$A$5:$A$58,0),MATCH(U$7,'Points - Wickets'!$A$5:$Z$5,0)))*10)+((INDEX('Points - 5 fers'!$A$5:$Z$58,MATCH($A32,'Points - 5 fers'!$A$5:$A$58,0),MATCH(U$7,'Points - 5 fers'!$A$5:$Z$5,0)))*50)+((INDEX('Points - Hattrick'!$A$5:$Z$58,MATCH($A32,'Points - Hattrick'!$A$5:$A$58,0),MATCH(U$7,'Points - Hattrick'!$A$5:$Z$5,0)))*100)+((INDEX('Points - Fielding'!$A$5:$Z$58,MATCH($A32,'Points - Fielding'!$A$5:$A$58,0),MATCH(U$7,'Points - Fielding'!$A$5:$Z$5,0)))*10)</f>
        <v>0</v>
      </c>
      <c r="V32" s="128">
        <f>(INDEX('Points - Runs'!$A$5:$Z$58,MATCH($A32,'Points - Runs'!$A$5:$A$58,0),MATCH(V$7,'Points - Runs'!$A$5:$Z$5,0)))+((INDEX('Points - Runs 50s'!$A$5:$Z$58,MATCH($A32,'Points - Runs 50s'!$A$5:$A$58,0),MATCH(V$7,'Points - Runs 50s'!$A$5:$Z$5,0)))*25)+((INDEX('Points - Runs 100s'!$A$5:$Z$58,MATCH($A32,'Points - Runs 100s'!$A$5:$A$58,0),MATCH(V$7,'Points - Runs 100s'!$A$5:$Z$5,0)))*50)+((INDEX('Points - Wickets'!$A$5:$Z$58,MATCH($A32,'Points - Wickets'!$A$5:$A$58,0),MATCH(V$7,'Points - Wickets'!$A$5:$Z$5,0)))*10)+((INDEX('Points - 5 fers'!$A$5:$Z$58,MATCH($A32,'Points - 5 fers'!$A$5:$A$58,0),MATCH(V$7,'Points - 5 fers'!$A$5:$Z$5,0)))*50)+((INDEX('Points - Hattrick'!$A$5:$Z$58,MATCH($A32,'Points - Hattrick'!$A$5:$A$58,0),MATCH(V$7,'Points - Hattrick'!$A$5:$Z$5,0)))*100)+((INDEX('Points - Fielding'!$A$5:$Z$58,MATCH($A32,'Points - Fielding'!$A$5:$A$58,0),MATCH(V$7,'Points - Fielding'!$A$5:$Z$5,0)))*10)</f>
        <v>0</v>
      </c>
      <c r="W32" s="129">
        <f>(INDEX('Points - Runs'!$A$5:$Z$58,MATCH($A32,'Points - Runs'!$A$5:$A$58,0),MATCH(W$7,'Points - Runs'!$A$5:$Z$5,0)))+((INDEX('Points - Runs 50s'!$A$5:$Z$58,MATCH($A32,'Points - Runs 50s'!$A$5:$A$58,0),MATCH(W$7,'Points - Runs 50s'!$A$5:$Z$5,0)))*25)+((INDEX('Points - Runs 100s'!$A$5:$Z$58,MATCH($A32,'Points - Runs 100s'!$A$5:$A$58,0),MATCH(W$7,'Points - Runs 100s'!$A$5:$Z$5,0)))*50)+((INDEX('Points - Wickets'!$A$5:$Z$58,MATCH($A32,'Points - Wickets'!$A$5:$A$58,0),MATCH(W$7,'Points - Wickets'!$A$5:$Z$5,0)))*10)+((INDEX('Points - 5 fers'!$A$5:$Z$58,MATCH($A32,'Points - 5 fers'!$A$5:$A$58,0),MATCH(W$7,'Points - 5 fers'!$A$5:$Z$5,0)))*50)+((INDEX('Points - Hattrick'!$A$5:$Z$58,MATCH($A32,'Points - Hattrick'!$A$5:$A$58,0),MATCH(W$7,'Points - Hattrick'!$A$5:$Z$5,0)))*100)+((INDEX('Points - Fielding'!$A$5:$Z$58,MATCH($A32,'Points - Fielding'!$A$5:$A$58,0),MATCH(W$7,'Points - Fielding'!$A$5:$Z$5,0)))*10)</f>
        <v>0</v>
      </c>
      <c r="X32" s="130">
        <f>(INDEX('Points - Runs'!$A$5:$Z$58,MATCH($A32,'Points - Runs'!$A$5:$A$58,0),MATCH(X$7,'Points - Runs'!$A$5:$Z$5,0)))+((INDEX('Points - Runs 50s'!$A$5:$Z$58,MATCH($A32,'Points - Runs 50s'!$A$5:$A$58,0),MATCH(X$7,'Points - Runs 50s'!$A$5:$Z$5,0)))*25)+((INDEX('Points - Runs 100s'!$A$5:$Z$58,MATCH($A32,'Points - Runs 100s'!$A$5:$A$58,0),MATCH(X$7,'Points - Runs 100s'!$A$5:$Z$5,0)))*50)+((INDEX('Points - Wickets'!$A$5:$Z$58,MATCH($A32,'Points - Wickets'!$A$5:$A$58,0),MATCH(X$7,'Points - Wickets'!$A$5:$Z$5,0)))*10)+((INDEX('Points - 5 fers'!$A$5:$Z$58,MATCH($A32,'Points - 5 fers'!$A$5:$A$58,0),MATCH(X$7,'Points - 5 fers'!$A$5:$Z$5,0)))*50)+((INDEX('Points - Hattrick'!$A$5:$Z$58,MATCH($A32,'Points - Hattrick'!$A$5:$A$58,0),MATCH(X$7,'Points - Hattrick'!$A$5:$Z$5,0)))*100)+((INDEX('Points - Fielding'!$A$5:$Z$58,MATCH($A32,'Points - Fielding'!$A$5:$A$58,0),MATCH(X$7,'Points - Fielding'!$A$5:$Z$5,0)))*10)</f>
        <v>0</v>
      </c>
      <c r="Y32" s="130">
        <f>(INDEX('Points - Runs'!$A$5:$Z$58,MATCH($A32,'Points - Runs'!$A$5:$A$58,0),MATCH(Y$7,'Points - Runs'!$A$5:$Z$5,0)))+((INDEX('Points - Runs 50s'!$A$5:$Z$58,MATCH($A32,'Points - Runs 50s'!$A$5:$A$58,0),MATCH(Y$7,'Points - Runs 50s'!$A$5:$Z$5,0)))*25)+((INDEX('Points - Runs 100s'!$A$5:$Z$58,MATCH($A32,'Points - Runs 100s'!$A$5:$A$58,0),MATCH(Y$7,'Points - Runs 100s'!$A$5:$Z$5,0)))*50)+((INDEX('Points - Wickets'!$A$5:$Z$58,MATCH($A32,'Points - Wickets'!$A$5:$A$58,0),MATCH(Y$7,'Points - Wickets'!$A$5:$Z$5,0)))*10)+((INDEX('Points - 5 fers'!$A$5:$Z$58,MATCH($A32,'Points - 5 fers'!$A$5:$A$58,0),MATCH(Y$7,'Points - 5 fers'!$A$5:$Z$5,0)))*50)+((INDEX('Points - Hattrick'!$A$5:$Z$58,MATCH($A32,'Points - Hattrick'!$A$5:$A$58,0),MATCH(Y$7,'Points - Hattrick'!$A$5:$Z$5,0)))*100)+((INDEX('Points - Fielding'!$A$5:$Z$58,MATCH($A32,'Points - Fielding'!$A$5:$A$58,0),MATCH(Y$7,'Points - Fielding'!$A$5:$Z$5,0)))*10)</f>
        <v>0</v>
      </c>
      <c r="Z32" s="130">
        <f>(INDEX('Points - Runs'!$A$5:$Z$58,MATCH($A32,'Points - Runs'!$A$5:$A$58,0),MATCH(Z$7,'Points - Runs'!$A$5:$Z$5,0)))+((INDEX('Points - Runs 50s'!$A$5:$Z$58,MATCH($A32,'Points - Runs 50s'!$A$5:$A$58,0),MATCH(Z$7,'Points - Runs 50s'!$A$5:$Z$5,0)))*25)+((INDEX('Points - Runs 100s'!$A$5:$Z$58,MATCH($A32,'Points - Runs 100s'!$A$5:$A$58,0),MATCH(Z$7,'Points - Runs 100s'!$A$5:$Z$5,0)))*50)+((INDEX('Points - Wickets'!$A$5:$Z$58,MATCH($A32,'Points - Wickets'!$A$5:$A$58,0),MATCH(Z$7,'Points - Wickets'!$A$5:$Z$5,0)))*10)+((INDEX('Points - 5 fers'!$A$5:$Z$58,MATCH($A32,'Points - 5 fers'!$A$5:$A$58,0),MATCH(Z$7,'Points - 5 fers'!$A$5:$Z$5,0)))*50)+((INDEX('Points - Hattrick'!$A$5:$Z$58,MATCH($A32,'Points - Hattrick'!$A$5:$A$58,0),MATCH(Z$7,'Points - Hattrick'!$A$5:$Z$5,0)))*100)+((INDEX('Points - Fielding'!$A$5:$Z$58,MATCH($A32,'Points - Fielding'!$A$5:$A$58,0),MATCH(Z$7,'Points - Fielding'!$A$5:$Z$5,0)))*10)</f>
        <v>0</v>
      </c>
      <c r="AA32" s="233">
        <f t="shared" si="2"/>
        <v>125</v>
      </c>
      <c r="AB32" s="231">
        <f t="shared" si="3"/>
        <v>175</v>
      </c>
      <c r="AC32" s="231">
        <f t="shared" si="4"/>
        <v>0</v>
      </c>
      <c r="AD32" s="231">
        <f t="shared" si="5"/>
        <v>0</v>
      </c>
      <c r="AE32" s="120">
        <f>SUM(E32:Z32)</f>
        <v>300</v>
      </c>
      <c r="AF32" s="187">
        <f t="shared" si="1"/>
        <v>60</v>
      </c>
      <c r="AH32" s="125">
        <f t="shared" si="6"/>
        <v>22</v>
      </c>
    </row>
    <row r="33" spans="1:34" s="125" customFormat="1" ht="18.75" customHeight="1" x14ac:dyDescent="0.25">
      <c r="A33" s="125" t="s">
        <v>38</v>
      </c>
      <c r="B33" s="126" t="s">
        <v>80</v>
      </c>
      <c r="C33" s="125" t="s">
        <v>98</v>
      </c>
      <c r="D33" s="127">
        <v>4.5</v>
      </c>
      <c r="E33" s="139">
        <f>(INDEX('Points - Runs'!$A$5:$Z$58,MATCH($A33,'Points - Runs'!$A$5:$A$58,0),MATCH(E$7,'Points - Runs'!$A$5:$Z$5,0)))+((INDEX('Points - Runs 50s'!$A$5:$Z$58,MATCH($A33,'Points - Runs 50s'!$A$5:$A$58,0),MATCH(E$7,'Points - Runs 50s'!$A$5:$Z$5,0)))*25)+((INDEX('Points - Runs 100s'!$A$5:$Z$58,MATCH($A33,'Points - Runs 100s'!$A$5:$A$58,0),MATCH(E$7,'Points - Runs 100s'!$A$5:$Z$5,0)))*50)+((INDEX('Points - Wickets'!$A$5:$Z$58,MATCH($A33,'Points - Wickets'!$A$5:$A$58,0),MATCH(E$7,'Points - Wickets'!$A$5:$Z$5,0)))*10)+((INDEX('Points - 5 fers'!$A$5:$Z$58,MATCH($A33,'Points - 5 fers'!$A$5:$A$58,0),MATCH(E$7,'Points - 5 fers'!$A$5:$Z$5,0)))*50)+((INDEX('Points - Hattrick'!$A$5:$Z$58,MATCH($A33,'Points - Hattrick'!$A$5:$A$58,0),MATCH(E$7,'Points - Hattrick'!$A$5:$Z$5,0)))*100)+((INDEX('Points - Fielding'!$A$5:$Z$58,MATCH($A33,'Points - Fielding'!$A$5:$A$58,0),MATCH(E$7,'Points - Fielding'!$A$5:$Z$5,0)))*10)</f>
        <v>20</v>
      </c>
      <c r="F33" s="139">
        <f>(INDEX('Points - Runs'!$A$5:$Z$58,MATCH($A33,'Points - Runs'!$A$5:$A$58,0),MATCH(F$7,'Points - Runs'!$A$5:$Z$5,0)))+((INDEX('Points - Runs 50s'!$A$5:$Z$58,MATCH($A33,'Points - Runs 50s'!$A$5:$A$58,0),MATCH(F$7,'Points - Runs 50s'!$A$5:$Z$5,0)))*25)+((INDEX('Points - Runs 100s'!$A$5:$Z$58,MATCH($A33,'Points - Runs 100s'!$A$5:$A$58,0),MATCH(F$7,'Points - Runs 100s'!$A$5:$Z$5,0)))*50)+((INDEX('Points - Wickets'!$A$5:$Z$58,MATCH($A33,'Points - Wickets'!$A$5:$A$58,0),MATCH(F$7,'Points - Wickets'!$A$5:$Z$5,0)))*10)+((INDEX('Points - 5 fers'!$A$5:$Z$58,MATCH($A33,'Points - 5 fers'!$A$5:$A$58,0),MATCH(F$7,'Points - 5 fers'!$A$5:$Z$5,0)))*50)+((INDEX('Points - Hattrick'!$A$5:$Z$58,MATCH($A33,'Points - Hattrick'!$A$5:$A$58,0),MATCH(F$7,'Points - Hattrick'!$A$5:$Z$5,0)))*100)+((INDEX('Points - Fielding'!$A$5:$Z$58,MATCH($A33,'Points - Fielding'!$A$5:$A$58,0),MATCH(F$7,'Points - Fielding'!$A$5:$Z$5,0)))*10)</f>
        <v>0</v>
      </c>
      <c r="G33" s="139">
        <f>(INDEX('Points - Runs'!$A$5:$Z$58,MATCH($A33,'Points - Runs'!$A$5:$A$58,0),MATCH(G$7,'Points - Runs'!$A$5:$Z$5,0)))+((INDEX('Points - Runs 50s'!$A$5:$Z$58,MATCH($A33,'Points - Runs 50s'!$A$5:$A$58,0),MATCH(G$7,'Points - Runs 50s'!$A$5:$Z$5,0)))*25)+((INDEX('Points - Runs 100s'!$A$5:$Z$58,MATCH($A33,'Points - Runs 100s'!$A$5:$A$58,0),MATCH(G$7,'Points - Runs 100s'!$A$5:$Z$5,0)))*50)+((INDEX('Points - Wickets'!$A$5:$Z$58,MATCH($A33,'Points - Wickets'!$A$5:$A$58,0),MATCH(G$7,'Points - Wickets'!$A$5:$Z$5,0)))*10)+((INDEX('Points - 5 fers'!$A$5:$Z$58,MATCH($A33,'Points - 5 fers'!$A$5:$A$58,0),MATCH(G$7,'Points - 5 fers'!$A$5:$Z$5,0)))*50)+((INDEX('Points - Hattrick'!$A$5:$Z$58,MATCH($A33,'Points - Hattrick'!$A$5:$A$58,0),MATCH(G$7,'Points - Hattrick'!$A$5:$Z$5,0)))*100)+((INDEX('Points - Fielding'!$A$5:$Z$58,MATCH($A33,'Points - Fielding'!$A$5:$A$58,0),MATCH(G$7,'Points - Fielding'!$A$5:$Z$5,0)))*10)</f>
        <v>0</v>
      </c>
      <c r="H33" s="128">
        <f>(INDEX('Points - Runs'!$A$5:$Z$58,MATCH($A33,'Points - Runs'!$A$5:$A$58,0),MATCH(H$7,'Points - Runs'!$A$5:$Z$5,0)))+((INDEX('Points - Runs 50s'!$A$5:$Z$58,MATCH($A33,'Points - Runs 50s'!$A$5:$A$58,0),MATCH(H$7,'Points - Runs 50s'!$A$5:$Z$5,0)))*25)+((INDEX('Points - Runs 100s'!$A$5:$Z$58,MATCH($A33,'Points - Runs 100s'!$A$5:$A$58,0),MATCH(H$7,'Points - Runs 100s'!$A$5:$Z$5,0)))*50)+((INDEX('Points - Wickets'!$A$5:$Z$58,MATCH($A33,'Points - Wickets'!$A$5:$A$58,0),MATCH(H$7,'Points - Wickets'!$A$5:$Z$5,0)))*10)+((INDEX('Points - 5 fers'!$A$5:$Z$58,MATCH($A33,'Points - 5 fers'!$A$5:$A$58,0),MATCH(H$7,'Points - 5 fers'!$A$5:$Z$5,0)))*50)+((INDEX('Points - Hattrick'!$A$5:$Z$58,MATCH($A33,'Points - Hattrick'!$A$5:$A$58,0),MATCH(H$7,'Points - Hattrick'!$A$5:$Z$5,0)))*100)+((INDEX('Points - Fielding'!$A$5:$Z$58,MATCH($A33,'Points - Fielding'!$A$5:$A$58,0),MATCH(H$7,'Points - Fielding'!$A$5:$Z$5,0)))*10)</f>
        <v>10</v>
      </c>
      <c r="I33" s="128">
        <f>(INDEX('Points - Runs'!$A$5:$Z$58,MATCH($A33,'Points - Runs'!$A$5:$A$58,0),MATCH(I$7,'Points - Runs'!$A$5:$Z$5,0)))+((INDEX('Points - Runs 50s'!$A$5:$Z$58,MATCH($A33,'Points - Runs 50s'!$A$5:$A$58,0),MATCH(I$7,'Points - Runs 50s'!$A$5:$Z$5,0)))*25)+((INDEX('Points - Runs 100s'!$A$5:$Z$58,MATCH($A33,'Points - Runs 100s'!$A$5:$A$58,0),MATCH(I$7,'Points - Runs 100s'!$A$5:$Z$5,0)))*50)+((INDEX('Points - Wickets'!$A$5:$Z$58,MATCH($A33,'Points - Wickets'!$A$5:$A$58,0),MATCH(I$7,'Points - Wickets'!$A$5:$Z$5,0)))*10)+((INDEX('Points - 5 fers'!$A$5:$Z$58,MATCH($A33,'Points - 5 fers'!$A$5:$A$58,0),MATCH(I$7,'Points - 5 fers'!$A$5:$Z$5,0)))*50)+((INDEX('Points - Hattrick'!$A$5:$Z$58,MATCH($A33,'Points - Hattrick'!$A$5:$A$58,0),MATCH(I$7,'Points - Hattrick'!$A$5:$Z$5,0)))*100)+((INDEX('Points - Fielding'!$A$5:$Z$58,MATCH($A33,'Points - Fielding'!$A$5:$A$58,0),MATCH(I$7,'Points - Fielding'!$A$5:$Z$5,0)))*10)</f>
        <v>3</v>
      </c>
      <c r="J33" s="130">
        <f>(INDEX('Points - Runs'!$A$5:$Z$58,MATCH($A33,'Points - Runs'!$A$5:$A$58,0),MATCH(J$7,'Points - Runs'!$A$5:$Z$5,0)))+((INDEX('Points - Runs 50s'!$A$5:$Z$58,MATCH($A33,'Points - Runs 50s'!$A$5:$A$58,0),MATCH(J$7,'Points - Runs 50s'!$A$5:$Z$5,0)))*25)+((INDEX('Points - Runs 100s'!$A$5:$Z$58,MATCH($A33,'Points - Runs 100s'!$A$5:$A$58,0),MATCH(J$7,'Points - Runs 100s'!$A$5:$Z$5,0)))*50)+((INDEX('Points - Wickets'!$A$5:$Z$58,MATCH($A33,'Points - Wickets'!$A$5:$A$58,0),MATCH(J$7,'Points - Wickets'!$A$5:$Z$5,0)))*10)+((INDEX('Points - 5 fers'!$A$5:$Z$58,MATCH($A33,'Points - 5 fers'!$A$5:$A$58,0),MATCH(J$7,'Points - 5 fers'!$A$5:$Z$5,0)))*50)+((INDEX('Points - Hattrick'!$A$5:$Z$58,MATCH($A33,'Points - Hattrick'!$A$5:$A$58,0),MATCH(J$7,'Points - Hattrick'!$A$5:$Z$5,0)))*100)+((INDEX('Points - Fielding'!$A$5:$Z$58,MATCH($A33,'Points - Fielding'!$A$5:$A$58,0),MATCH(J$7,'Points - Fielding'!$A$5:$Z$5,0)))*10)</f>
        <v>0</v>
      </c>
      <c r="K33" s="129">
        <f>(INDEX('Points - Runs'!$A$5:$Z$58,MATCH($A33,'Points - Runs'!$A$5:$A$58,0),MATCH(K$7,'Points - Runs'!$A$5:$Z$5,0)))+((INDEX('Points - Runs 50s'!$A$5:$Z$58,MATCH($A33,'Points - Runs 50s'!$A$5:$A$58,0),MATCH(K$7,'Points - Runs 50s'!$A$5:$Z$5,0)))*25)+((INDEX('Points - Runs 100s'!$A$5:$Z$58,MATCH($A33,'Points - Runs 100s'!$A$5:$A$58,0),MATCH(K$7,'Points - Runs 100s'!$A$5:$Z$5,0)))*50)+((INDEX('Points - Wickets'!$A$5:$Z$58,MATCH($A33,'Points - Wickets'!$A$5:$A$58,0),MATCH(K$7,'Points - Wickets'!$A$5:$Z$5,0)))*10)+((INDEX('Points - 5 fers'!$A$5:$Z$58,MATCH($A33,'Points - 5 fers'!$A$5:$A$58,0),MATCH(K$7,'Points - 5 fers'!$A$5:$Z$5,0)))*50)+((INDEX('Points - Hattrick'!$A$5:$Z$58,MATCH($A33,'Points - Hattrick'!$A$5:$A$58,0),MATCH(K$7,'Points - Hattrick'!$A$5:$Z$5,0)))*100)+((INDEX('Points - Fielding'!$A$5:$Z$58,MATCH($A33,'Points - Fielding'!$A$5:$A$58,0),MATCH(K$7,'Points - Fielding'!$A$5:$Z$5,0)))*10)</f>
        <v>20</v>
      </c>
      <c r="L33" s="130">
        <f>(INDEX('Points - Runs'!$A$5:$Z$58,MATCH($A33,'Points - Runs'!$A$5:$A$58,0),MATCH(L$7,'Points - Runs'!$A$5:$Z$5,0)))+((INDEX('Points - Runs 50s'!$A$5:$Z$58,MATCH($A33,'Points - Runs 50s'!$A$5:$A$58,0),MATCH(L$7,'Points - Runs 50s'!$A$5:$Z$5,0)))*25)+((INDEX('Points - Runs 100s'!$A$5:$Z$58,MATCH($A33,'Points - Runs 100s'!$A$5:$A$58,0),MATCH(L$7,'Points - Runs 100s'!$A$5:$Z$5,0)))*50)+((INDEX('Points - Wickets'!$A$5:$Z$58,MATCH($A33,'Points - Wickets'!$A$5:$A$58,0),MATCH(L$7,'Points - Wickets'!$A$5:$Z$5,0)))*10)+((INDEX('Points - 5 fers'!$A$5:$Z$58,MATCH($A33,'Points - 5 fers'!$A$5:$A$58,0),MATCH(L$7,'Points - 5 fers'!$A$5:$Z$5,0)))*50)+((INDEX('Points - Hattrick'!$A$5:$Z$58,MATCH($A33,'Points - Hattrick'!$A$5:$A$58,0),MATCH(L$7,'Points - Hattrick'!$A$5:$Z$5,0)))*100)+((INDEX('Points - Fielding'!$A$5:$Z$58,MATCH($A33,'Points - Fielding'!$A$5:$A$58,0),MATCH(L$7,'Points - Fielding'!$A$5:$Z$5,0)))*10)</f>
        <v>1</v>
      </c>
      <c r="M33" s="130">
        <f>(INDEX('Points - Runs'!$A$5:$Z$58,MATCH($A33,'Points - Runs'!$A$5:$A$58,0),MATCH(M$7,'Points - Runs'!$A$5:$Z$5,0)))+((INDEX('Points - Runs 50s'!$A$5:$Z$58,MATCH($A33,'Points - Runs 50s'!$A$5:$A$58,0),MATCH(M$7,'Points - Runs 50s'!$A$5:$Z$5,0)))*25)+((INDEX('Points - Runs 100s'!$A$5:$Z$58,MATCH($A33,'Points - Runs 100s'!$A$5:$A$58,0),MATCH(M$7,'Points - Runs 100s'!$A$5:$Z$5,0)))*50)+((INDEX('Points - Wickets'!$A$5:$Z$58,MATCH($A33,'Points - Wickets'!$A$5:$A$58,0),MATCH(M$7,'Points - Wickets'!$A$5:$Z$5,0)))*10)+((INDEX('Points - 5 fers'!$A$5:$Z$58,MATCH($A33,'Points - 5 fers'!$A$5:$A$58,0),MATCH(M$7,'Points - 5 fers'!$A$5:$Z$5,0)))*50)+((INDEX('Points - Hattrick'!$A$5:$Z$58,MATCH($A33,'Points - Hattrick'!$A$5:$A$58,0),MATCH(M$7,'Points - Hattrick'!$A$5:$Z$5,0)))*100)+((INDEX('Points - Fielding'!$A$5:$Z$58,MATCH($A33,'Points - Fielding'!$A$5:$A$58,0),MATCH(M$7,'Points - Fielding'!$A$5:$Z$5,0)))*10)</f>
        <v>20</v>
      </c>
      <c r="N33" s="130">
        <f>(INDEX('Points - Runs'!$A$5:$Z$58,MATCH($A33,'Points - Runs'!$A$5:$A$58,0),MATCH(N$7,'Points - Runs'!$A$5:$Z$5,0)))+((INDEX('Points - Runs 50s'!$A$5:$Z$58,MATCH($A33,'Points - Runs 50s'!$A$5:$A$58,0),MATCH(N$7,'Points - Runs 50s'!$A$5:$Z$5,0)))*25)+((INDEX('Points - Runs 100s'!$A$5:$Z$58,MATCH($A33,'Points - Runs 100s'!$A$5:$A$58,0),MATCH(N$7,'Points - Runs 100s'!$A$5:$Z$5,0)))*50)+((INDEX('Points - Wickets'!$A$5:$Z$58,MATCH($A33,'Points - Wickets'!$A$5:$A$58,0),MATCH(N$7,'Points - Wickets'!$A$5:$Z$5,0)))*10)+((INDEX('Points - 5 fers'!$A$5:$Z$58,MATCH($A33,'Points - 5 fers'!$A$5:$A$58,0),MATCH(N$7,'Points - 5 fers'!$A$5:$Z$5,0)))*50)+((INDEX('Points - Hattrick'!$A$5:$Z$58,MATCH($A33,'Points - Hattrick'!$A$5:$A$58,0),MATCH(N$7,'Points - Hattrick'!$A$5:$Z$5,0)))*100)+((INDEX('Points - Fielding'!$A$5:$Z$58,MATCH($A33,'Points - Fielding'!$A$5:$A$58,0),MATCH(N$7,'Points - Fielding'!$A$5:$Z$5,0)))*10)</f>
        <v>0</v>
      </c>
      <c r="O33" s="130">
        <f>(INDEX('Points - Runs'!$A$5:$Z$58,MATCH($A33,'Points - Runs'!$A$5:$A$58,0),MATCH(O$7,'Points - Runs'!$A$5:$Z$5,0)))+((INDEX('Points - Runs 50s'!$A$5:$Z$58,MATCH($A33,'Points - Runs 50s'!$A$5:$A$58,0),MATCH(O$7,'Points - Runs 50s'!$A$5:$Z$5,0)))*25)+((INDEX('Points - Runs 100s'!$A$5:$Z$58,MATCH($A33,'Points - Runs 100s'!$A$5:$A$58,0),MATCH(O$7,'Points - Runs 100s'!$A$5:$Z$5,0)))*50)+((INDEX('Points - Wickets'!$A$5:$Z$58,MATCH($A33,'Points - Wickets'!$A$5:$A$58,0),MATCH(O$7,'Points - Wickets'!$A$5:$Z$5,0)))*10)+((INDEX('Points - 5 fers'!$A$5:$Z$58,MATCH($A33,'Points - 5 fers'!$A$5:$A$58,0),MATCH(O$7,'Points - 5 fers'!$A$5:$Z$5,0)))*50)+((INDEX('Points - Hattrick'!$A$5:$Z$58,MATCH($A33,'Points - Hattrick'!$A$5:$A$58,0),MATCH(O$7,'Points - Hattrick'!$A$5:$Z$5,0)))*100)+((INDEX('Points - Fielding'!$A$5:$Z$58,MATCH($A33,'Points - Fielding'!$A$5:$A$58,0),MATCH(O$7,'Points - Fielding'!$A$5:$Z$5,0)))*10)</f>
        <v>0</v>
      </c>
      <c r="P33" s="131">
        <f>(INDEX('Points - Runs'!$A$5:$Z$58,MATCH($A33,'Points - Runs'!$A$5:$A$58,0),MATCH(P$7,'Points - Runs'!$A$5:$Z$5,0)))+((INDEX('Points - Runs 50s'!$A$5:$Z$58,MATCH($A33,'Points - Runs 50s'!$A$5:$A$58,0),MATCH(P$7,'Points - Runs 50s'!$A$5:$Z$5,0)))*25)+((INDEX('Points - Runs 100s'!$A$5:$Z$58,MATCH($A33,'Points - Runs 100s'!$A$5:$A$58,0),MATCH(P$7,'Points - Runs 100s'!$A$5:$Z$5,0)))*50)+((INDEX('Points - Wickets'!$A$5:$Z$58,MATCH($A33,'Points - Wickets'!$A$5:$A$58,0),MATCH(P$7,'Points - Wickets'!$A$5:$Z$5,0)))*10)+((INDEX('Points - 5 fers'!$A$5:$Z$58,MATCH($A33,'Points - 5 fers'!$A$5:$A$58,0),MATCH(P$7,'Points - 5 fers'!$A$5:$Z$5,0)))*50)+((INDEX('Points - Hattrick'!$A$5:$Z$58,MATCH($A33,'Points - Hattrick'!$A$5:$A$58,0),MATCH(P$7,'Points - Hattrick'!$A$5:$Z$5,0)))*100)+((INDEX('Points - Fielding'!$A$5:$Z$58,MATCH($A33,'Points - Fielding'!$A$5:$A$58,0),MATCH(P$7,'Points - Fielding'!$A$5:$Z$5,0)))*10)</f>
        <v>10</v>
      </c>
      <c r="Q33" s="128">
        <f>(INDEX('Points - Runs'!$A$5:$Z$58,MATCH($A33,'Points - Runs'!$A$5:$A$58,0),MATCH(Q$7,'Points - Runs'!$A$5:$Z$5,0)))+((INDEX('Points - Runs 50s'!$A$5:$Z$58,MATCH($A33,'Points - Runs 50s'!$A$5:$A$58,0),MATCH(Q$7,'Points - Runs 50s'!$A$5:$Z$5,0)))*25)+((INDEX('Points - Runs 100s'!$A$5:$Z$58,MATCH($A33,'Points - Runs 100s'!$A$5:$A$58,0),MATCH(Q$7,'Points - Runs 100s'!$A$5:$Z$5,0)))*50)+((INDEX('Points - Wickets'!$A$5:$Z$58,MATCH($A33,'Points - Wickets'!$A$5:$A$58,0),MATCH(Q$7,'Points - Wickets'!$A$5:$Z$5,0)))*10)+((INDEX('Points - 5 fers'!$A$5:$Z$58,MATCH($A33,'Points - 5 fers'!$A$5:$A$58,0),MATCH(Q$7,'Points - 5 fers'!$A$5:$Z$5,0)))*50)+((INDEX('Points - Hattrick'!$A$5:$Z$58,MATCH($A33,'Points - Hattrick'!$A$5:$A$58,0),MATCH(Q$7,'Points - Hattrick'!$A$5:$Z$5,0)))*100)+((INDEX('Points - Fielding'!$A$5:$Z$58,MATCH($A33,'Points - Fielding'!$A$5:$A$58,0),MATCH(Q$7,'Points - Fielding'!$A$5:$Z$5,0)))*10)</f>
        <v>0</v>
      </c>
      <c r="R33" s="128">
        <f>(INDEX('Points - Runs'!$A$5:$Z$58,MATCH($A33,'Points - Runs'!$A$5:$A$58,0),MATCH(R$7,'Points - Runs'!$A$5:$Z$5,0)))+((INDEX('Points - Runs 50s'!$A$5:$Z$58,MATCH($A33,'Points - Runs 50s'!$A$5:$A$58,0),MATCH(R$7,'Points - Runs 50s'!$A$5:$Z$5,0)))*25)+((INDEX('Points - Runs 100s'!$A$5:$Z$58,MATCH($A33,'Points - Runs 100s'!$A$5:$A$58,0),MATCH(R$7,'Points - Runs 100s'!$A$5:$Z$5,0)))*50)+((INDEX('Points - Wickets'!$A$5:$Z$58,MATCH($A33,'Points - Wickets'!$A$5:$A$58,0),MATCH(R$7,'Points - Wickets'!$A$5:$Z$5,0)))*10)+((INDEX('Points - 5 fers'!$A$5:$Z$58,MATCH($A33,'Points - 5 fers'!$A$5:$A$58,0),MATCH(R$7,'Points - 5 fers'!$A$5:$Z$5,0)))*50)+((INDEX('Points - Hattrick'!$A$5:$Z$58,MATCH($A33,'Points - Hattrick'!$A$5:$A$58,0),MATCH(R$7,'Points - Hattrick'!$A$5:$Z$5,0)))*100)+((INDEX('Points - Fielding'!$A$5:$Z$58,MATCH($A33,'Points - Fielding'!$A$5:$A$58,0),MATCH(R$7,'Points - Fielding'!$A$5:$Z$5,0)))*10)</f>
        <v>0</v>
      </c>
      <c r="S33" s="128">
        <f>(INDEX('Points - Runs'!$A$5:$Z$58,MATCH($A33,'Points - Runs'!$A$5:$A$58,0),MATCH(S$7,'Points - Runs'!$A$5:$Z$5,0)))+((INDEX('Points - Runs 50s'!$A$5:$Z$58,MATCH($A33,'Points - Runs 50s'!$A$5:$A$58,0),MATCH(S$7,'Points - Runs 50s'!$A$5:$Z$5,0)))*25)+((INDEX('Points - Runs 100s'!$A$5:$Z$58,MATCH($A33,'Points - Runs 100s'!$A$5:$A$58,0),MATCH(S$7,'Points - Runs 100s'!$A$5:$Z$5,0)))*50)+((INDEX('Points - Wickets'!$A$5:$Z$58,MATCH($A33,'Points - Wickets'!$A$5:$A$58,0),MATCH(S$7,'Points - Wickets'!$A$5:$Z$5,0)))*10)+((INDEX('Points - 5 fers'!$A$5:$Z$58,MATCH($A33,'Points - 5 fers'!$A$5:$A$58,0),MATCH(S$7,'Points - 5 fers'!$A$5:$Z$5,0)))*50)+((INDEX('Points - Hattrick'!$A$5:$Z$58,MATCH($A33,'Points - Hattrick'!$A$5:$A$58,0),MATCH(S$7,'Points - Hattrick'!$A$5:$Z$5,0)))*100)+((INDEX('Points - Fielding'!$A$5:$Z$58,MATCH($A33,'Points - Fielding'!$A$5:$A$58,0),MATCH(S$7,'Points - Fielding'!$A$5:$Z$5,0)))*10)</f>
        <v>0</v>
      </c>
      <c r="T33" s="128">
        <f>(INDEX('Points - Runs'!$A$5:$Z$58,MATCH($A33,'Points - Runs'!$A$5:$A$58,0),MATCH(T$7,'Points - Runs'!$A$5:$Z$5,0)))+((INDEX('Points - Runs 50s'!$A$5:$Z$58,MATCH($A33,'Points - Runs 50s'!$A$5:$A$58,0),MATCH(T$7,'Points - Runs 50s'!$A$5:$Z$5,0)))*25)+((INDEX('Points - Runs 100s'!$A$5:$Z$58,MATCH($A33,'Points - Runs 100s'!$A$5:$A$58,0),MATCH(T$7,'Points - Runs 100s'!$A$5:$Z$5,0)))*50)+((INDEX('Points - Wickets'!$A$5:$Z$58,MATCH($A33,'Points - Wickets'!$A$5:$A$58,0),MATCH(T$7,'Points - Wickets'!$A$5:$Z$5,0)))*10)+((INDEX('Points - 5 fers'!$A$5:$Z$58,MATCH($A33,'Points - 5 fers'!$A$5:$A$58,0),MATCH(T$7,'Points - 5 fers'!$A$5:$Z$5,0)))*50)+((INDEX('Points - Hattrick'!$A$5:$Z$58,MATCH($A33,'Points - Hattrick'!$A$5:$A$58,0),MATCH(T$7,'Points - Hattrick'!$A$5:$Z$5,0)))*100)+((INDEX('Points - Fielding'!$A$5:$Z$58,MATCH($A33,'Points - Fielding'!$A$5:$A$58,0),MATCH(T$7,'Points - Fielding'!$A$5:$Z$5,0)))*10)</f>
        <v>0</v>
      </c>
      <c r="U33" s="128">
        <f>(INDEX('Points - Runs'!$A$5:$Z$58,MATCH($A33,'Points - Runs'!$A$5:$A$58,0),MATCH(U$7,'Points - Runs'!$A$5:$Z$5,0)))+((INDEX('Points - Runs 50s'!$A$5:$Z$58,MATCH($A33,'Points - Runs 50s'!$A$5:$A$58,0),MATCH(U$7,'Points - Runs 50s'!$A$5:$Z$5,0)))*25)+((INDEX('Points - Runs 100s'!$A$5:$Z$58,MATCH($A33,'Points - Runs 100s'!$A$5:$A$58,0),MATCH(U$7,'Points - Runs 100s'!$A$5:$Z$5,0)))*50)+((INDEX('Points - Wickets'!$A$5:$Z$58,MATCH($A33,'Points - Wickets'!$A$5:$A$58,0),MATCH(U$7,'Points - Wickets'!$A$5:$Z$5,0)))*10)+((INDEX('Points - 5 fers'!$A$5:$Z$58,MATCH($A33,'Points - 5 fers'!$A$5:$A$58,0),MATCH(U$7,'Points - 5 fers'!$A$5:$Z$5,0)))*50)+((INDEX('Points - Hattrick'!$A$5:$Z$58,MATCH($A33,'Points - Hattrick'!$A$5:$A$58,0),MATCH(U$7,'Points - Hattrick'!$A$5:$Z$5,0)))*100)+((INDEX('Points - Fielding'!$A$5:$Z$58,MATCH($A33,'Points - Fielding'!$A$5:$A$58,0),MATCH(U$7,'Points - Fielding'!$A$5:$Z$5,0)))*10)</f>
        <v>0</v>
      </c>
      <c r="V33" s="128">
        <f>(INDEX('Points - Runs'!$A$5:$Z$58,MATCH($A33,'Points - Runs'!$A$5:$A$58,0),MATCH(V$7,'Points - Runs'!$A$5:$Z$5,0)))+((INDEX('Points - Runs 50s'!$A$5:$Z$58,MATCH($A33,'Points - Runs 50s'!$A$5:$A$58,0),MATCH(V$7,'Points - Runs 50s'!$A$5:$Z$5,0)))*25)+((INDEX('Points - Runs 100s'!$A$5:$Z$58,MATCH($A33,'Points - Runs 100s'!$A$5:$A$58,0),MATCH(V$7,'Points - Runs 100s'!$A$5:$Z$5,0)))*50)+((INDEX('Points - Wickets'!$A$5:$Z$58,MATCH($A33,'Points - Wickets'!$A$5:$A$58,0),MATCH(V$7,'Points - Wickets'!$A$5:$Z$5,0)))*10)+((INDEX('Points - 5 fers'!$A$5:$Z$58,MATCH($A33,'Points - 5 fers'!$A$5:$A$58,0),MATCH(V$7,'Points - 5 fers'!$A$5:$Z$5,0)))*50)+((INDEX('Points - Hattrick'!$A$5:$Z$58,MATCH($A33,'Points - Hattrick'!$A$5:$A$58,0),MATCH(V$7,'Points - Hattrick'!$A$5:$Z$5,0)))*100)+((INDEX('Points - Fielding'!$A$5:$Z$58,MATCH($A33,'Points - Fielding'!$A$5:$A$58,0),MATCH(V$7,'Points - Fielding'!$A$5:$Z$5,0)))*10)</f>
        <v>0</v>
      </c>
      <c r="W33" s="129">
        <f>(INDEX('Points - Runs'!$A$5:$Z$58,MATCH($A33,'Points - Runs'!$A$5:$A$58,0),MATCH(W$7,'Points - Runs'!$A$5:$Z$5,0)))+((INDEX('Points - Runs 50s'!$A$5:$Z$58,MATCH($A33,'Points - Runs 50s'!$A$5:$A$58,0),MATCH(W$7,'Points - Runs 50s'!$A$5:$Z$5,0)))*25)+((INDEX('Points - Runs 100s'!$A$5:$Z$58,MATCH($A33,'Points - Runs 100s'!$A$5:$A$58,0),MATCH(W$7,'Points - Runs 100s'!$A$5:$Z$5,0)))*50)+((INDEX('Points - Wickets'!$A$5:$Z$58,MATCH($A33,'Points - Wickets'!$A$5:$A$58,0),MATCH(W$7,'Points - Wickets'!$A$5:$Z$5,0)))*10)+((INDEX('Points - 5 fers'!$A$5:$Z$58,MATCH($A33,'Points - 5 fers'!$A$5:$A$58,0),MATCH(W$7,'Points - 5 fers'!$A$5:$Z$5,0)))*50)+((INDEX('Points - Hattrick'!$A$5:$Z$58,MATCH($A33,'Points - Hattrick'!$A$5:$A$58,0),MATCH(W$7,'Points - Hattrick'!$A$5:$Z$5,0)))*100)+((INDEX('Points - Fielding'!$A$5:$Z$58,MATCH($A33,'Points - Fielding'!$A$5:$A$58,0),MATCH(W$7,'Points - Fielding'!$A$5:$Z$5,0)))*10)</f>
        <v>0</v>
      </c>
      <c r="X33" s="130">
        <f>(INDEX('Points - Runs'!$A$5:$Z$58,MATCH($A33,'Points - Runs'!$A$5:$A$58,0),MATCH(X$7,'Points - Runs'!$A$5:$Z$5,0)))+((INDEX('Points - Runs 50s'!$A$5:$Z$58,MATCH($A33,'Points - Runs 50s'!$A$5:$A$58,0),MATCH(X$7,'Points - Runs 50s'!$A$5:$Z$5,0)))*25)+((INDEX('Points - Runs 100s'!$A$5:$Z$58,MATCH($A33,'Points - Runs 100s'!$A$5:$A$58,0),MATCH(X$7,'Points - Runs 100s'!$A$5:$Z$5,0)))*50)+((INDEX('Points - Wickets'!$A$5:$Z$58,MATCH($A33,'Points - Wickets'!$A$5:$A$58,0),MATCH(X$7,'Points - Wickets'!$A$5:$Z$5,0)))*10)+((INDEX('Points - 5 fers'!$A$5:$Z$58,MATCH($A33,'Points - 5 fers'!$A$5:$A$58,0),MATCH(X$7,'Points - 5 fers'!$A$5:$Z$5,0)))*50)+((INDEX('Points - Hattrick'!$A$5:$Z$58,MATCH($A33,'Points - Hattrick'!$A$5:$A$58,0),MATCH(X$7,'Points - Hattrick'!$A$5:$Z$5,0)))*100)+((INDEX('Points - Fielding'!$A$5:$Z$58,MATCH($A33,'Points - Fielding'!$A$5:$A$58,0),MATCH(X$7,'Points - Fielding'!$A$5:$Z$5,0)))*10)</f>
        <v>0</v>
      </c>
      <c r="Y33" s="130">
        <f>(INDEX('Points - Runs'!$A$5:$Z$58,MATCH($A33,'Points - Runs'!$A$5:$A$58,0),MATCH(Y$7,'Points - Runs'!$A$5:$Z$5,0)))+((INDEX('Points - Runs 50s'!$A$5:$Z$58,MATCH($A33,'Points - Runs 50s'!$A$5:$A$58,0),MATCH(Y$7,'Points - Runs 50s'!$A$5:$Z$5,0)))*25)+((INDEX('Points - Runs 100s'!$A$5:$Z$58,MATCH($A33,'Points - Runs 100s'!$A$5:$A$58,0),MATCH(Y$7,'Points - Runs 100s'!$A$5:$Z$5,0)))*50)+((INDEX('Points - Wickets'!$A$5:$Z$58,MATCH($A33,'Points - Wickets'!$A$5:$A$58,0),MATCH(Y$7,'Points - Wickets'!$A$5:$Z$5,0)))*10)+((INDEX('Points - 5 fers'!$A$5:$Z$58,MATCH($A33,'Points - 5 fers'!$A$5:$A$58,0),MATCH(Y$7,'Points - 5 fers'!$A$5:$Z$5,0)))*50)+((INDEX('Points - Hattrick'!$A$5:$Z$58,MATCH($A33,'Points - Hattrick'!$A$5:$A$58,0),MATCH(Y$7,'Points - Hattrick'!$A$5:$Z$5,0)))*100)+((INDEX('Points - Fielding'!$A$5:$Z$58,MATCH($A33,'Points - Fielding'!$A$5:$A$58,0),MATCH(Y$7,'Points - Fielding'!$A$5:$Z$5,0)))*10)</f>
        <v>0</v>
      </c>
      <c r="Z33" s="130">
        <f>(INDEX('Points - Runs'!$A$5:$Z$58,MATCH($A33,'Points - Runs'!$A$5:$A$58,0),MATCH(Z$7,'Points - Runs'!$A$5:$Z$5,0)))+((INDEX('Points - Runs 50s'!$A$5:$Z$58,MATCH($A33,'Points - Runs 50s'!$A$5:$A$58,0),MATCH(Z$7,'Points - Runs 50s'!$A$5:$Z$5,0)))*25)+((INDEX('Points - Runs 100s'!$A$5:$Z$58,MATCH($A33,'Points - Runs 100s'!$A$5:$A$58,0),MATCH(Z$7,'Points - Runs 100s'!$A$5:$Z$5,0)))*50)+((INDEX('Points - Wickets'!$A$5:$Z$58,MATCH($A33,'Points - Wickets'!$A$5:$A$58,0),MATCH(Z$7,'Points - Wickets'!$A$5:$Z$5,0)))*10)+((INDEX('Points - 5 fers'!$A$5:$Z$58,MATCH($A33,'Points - 5 fers'!$A$5:$A$58,0),MATCH(Z$7,'Points - 5 fers'!$A$5:$Z$5,0)))*50)+((INDEX('Points - Hattrick'!$A$5:$Z$58,MATCH($A33,'Points - Hattrick'!$A$5:$A$58,0),MATCH(Z$7,'Points - Hattrick'!$A$5:$Z$5,0)))*100)+((INDEX('Points - Fielding'!$A$5:$Z$58,MATCH($A33,'Points - Fielding'!$A$5:$A$58,0),MATCH(Z$7,'Points - Fielding'!$A$5:$Z$5,0)))*10)</f>
        <v>0</v>
      </c>
      <c r="AA33" s="233">
        <f t="shared" si="2"/>
        <v>33</v>
      </c>
      <c r="AB33" s="231">
        <f t="shared" si="3"/>
        <v>51</v>
      </c>
      <c r="AC33" s="231">
        <f t="shared" si="4"/>
        <v>0</v>
      </c>
      <c r="AD33" s="231">
        <f t="shared" si="5"/>
        <v>0</v>
      </c>
      <c r="AE33" s="120">
        <f t="shared" si="0"/>
        <v>84</v>
      </c>
      <c r="AF33" s="187">
        <f t="shared" si="1"/>
        <v>18.666666666666668</v>
      </c>
      <c r="AH33" s="125">
        <f t="shared" si="6"/>
        <v>37</v>
      </c>
    </row>
    <row r="34" spans="1:34" s="125" customFormat="1" ht="18.75" customHeight="1" x14ac:dyDescent="0.25">
      <c r="A34" s="125" t="s">
        <v>35</v>
      </c>
      <c r="B34" s="126" t="s">
        <v>80</v>
      </c>
      <c r="C34" s="125" t="s">
        <v>98</v>
      </c>
      <c r="D34" s="127">
        <v>4.5</v>
      </c>
      <c r="E34" s="139">
        <f>(INDEX('Points - Runs'!$A$5:$Z$58,MATCH($A34,'Points - Runs'!$A$5:$A$58,0),MATCH(E$7,'Points - Runs'!$A$5:$Z$5,0)))+((INDEX('Points - Runs 50s'!$A$5:$Z$58,MATCH($A34,'Points - Runs 50s'!$A$5:$A$58,0),MATCH(E$7,'Points - Runs 50s'!$A$5:$Z$5,0)))*25)+((INDEX('Points - Runs 100s'!$A$5:$Z$58,MATCH($A34,'Points - Runs 100s'!$A$5:$A$58,0),MATCH(E$7,'Points - Runs 100s'!$A$5:$Z$5,0)))*50)+((INDEX('Points - Wickets'!$A$5:$Z$58,MATCH($A34,'Points - Wickets'!$A$5:$A$58,0),MATCH(E$7,'Points - Wickets'!$A$5:$Z$5,0)))*10)+((INDEX('Points - 5 fers'!$A$5:$Z$58,MATCH($A34,'Points - 5 fers'!$A$5:$A$58,0),MATCH(E$7,'Points - 5 fers'!$A$5:$Z$5,0)))*50)+((INDEX('Points - Hattrick'!$A$5:$Z$58,MATCH($A34,'Points - Hattrick'!$A$5:$A$58,0),MATCH(E$7,'Points - Hattrick'!$A$5:$Z$5,0)))*100)+((INDEX('Points - Fielding'!$A$5:$Z$58,MATCH($A34,'Points - Fielding'!$A$5:$A$58,0),MATCH(E$7,'Points - Fielding'!$A$5:$Z$5,0)))*10)</f>
        <v>0</v>
      </c>
      <c r="F34" s="139">
        <f>(INDEX('Points - Runs'!$A$5:$Z$58,MATCH($A34,'Points - Runs'!$A$5:$A$58,0),MATCH(F$7,'Points - Runs'!$A$5:$Z$5,0)))+((INDEX('Points - Runs 50s'!$A$5:$Z$58,MATCH($A34,'Points - Runs 50s'!$A$5:$A$58,0),MATCH(F$7,'Points - Runs 50s'!$A$5:$Z$5,0)))*25)+((INDEX('Points - Runs 100s'!$A$5:$Z$58,MATCH($A34,'Points - Runs 100s'!$A$5:$A$58,0),MATCH(F$7,'Points - Runs 100s'!$A$5:$Z$5,0)))*50)+((INDEX('Points - Wickets'!$A$5:$Z$58,MATCH($A34,'Points - Wickets'!$A$5:$A$58,0),MATCH(F$7,'Points - Wickets'!$A$5:$Z$5,0)))*10)+((INDEX('Points - 5 fers'!$A$5:$Z$58,MATCH($A34,'Points - 5 fers'!$A$5:$A$58,0),MATCH(F$7,'Points - 5 fers'!$A$5:$Z$5,0)))*50)+((INDEX('Points - Hattrick'!$A$5:$Z$58,MATCH($A34,'Points - Hattrick'!$A$5:$A$58,0),MATCH(F$7,'Points - Hattrick'!$A$5:$Z$5,0)))*100)+((INDEX('Points - Fielding'!$A$5:$Z$58,MATCH($A34,'Points - Fielding'!$A$5:$A$58,0),MATCH(F$7,'Points - Fielding'!$A$5:$Z$5,0)))*10)</f>
        <v>0</v>
      </c>
      <c r="G34" s="139">
        <f>(INDEX('Points - Runs'!$A$5:$Z$58,MATCH($A34,'Points - Runs'!$A$5:$A$58,0),MATCH(G$7,'Points - Runs'!$A$5:$Z$5,0)))+((INDEX('Points - Runs 50s'!$A$5:$Z$58,MATCH($A34,'Points - Runs 50s'!$A$5:$A$58,0),MATCH(G$7,'Points - Runs 50s'!$A$5:$Z$5,0)))*25)+((INDEX('Points - Runs 100s'!$A$5:$Z$58,MATCH($A34,'Points - Runs 100s'!$A$5:$A$58,0),MATCH(G$7,'Points - Runs 100s'!$A$5:$Z$5,0)))*50)+((INDEX('Points - Wickets'!$A$5:$Z$58,MATCH($A34,'Points - Wickets'!$A$5:$A$58,0),MATCH(G$7,'Points - Wickets'!$A$5:$Z$5,0)))*10)+((INDEX('Points - 5 fers'!$A$5:$Z$58,MATCH($A34,'Points - 5 fers'!$A$5:$A$58,0),MATCH(G$7,'Points - 5 fers'!$A$5:$Z$5,0)))*50)+((INDEX('Points - Hattrick'!$A$5:$Z$58,MATCH($A34,'Points - Hattrick'!$A$5:$A$58,0),MATCH(G$7,'Points - Hattrick'!$A$5:$Z$5,0)))*100)+((INDEX('Points - Fielding'!$A$5:$Z$58,MATCH($A34,'Points - Fielding'!$A$5:$A$58,0),MATCH(G$7,'Points - Fielding'!$A$5:$Z$5,0)))*10)</f>
        <v>4</v>
      </c>
      <c r="H34" s="128">
        <f>(INDEX('Points - Runs'!$A$5:$Z$58,MATCH($A34,'Points - Runs'!$A$5:$A$58,0),MATCH(H$7,'Points - Runs'!$A$5:$Z$5,0)))+((INDEX('Points - Runs 50s'!$A$5:$Z$58,MATCH($A34,'Points - Runs 50s'!$A$5:$A$58,0),MATCH(H$7,'Points - Runs 50s'!$A$5:$Z$5,0)))*25)+((INDEX('Points - Runs 100s'!$A$5:$Z$58,MATCH($A34,'Points - Runs 100s'!$A$5:$A$58,0),MATCH(H$7,'Points - Runs 100s'!$A$5:$Z$5,0)))*50)+((INDEX('Points - Wickets'!$A$5:$Z$58,MATCH($A34,'Points - Wickets'!$A$5:$A$58,0),MATCH(H$7,'Points - Wickets'!$A$5:$Z$5,0)))*10)+((INDEX('Points - 5 fers'!$A$5:$Z$58,MATCH($A34,'Points - 5 fers'!$A$5:$A$58,0),MATCH(H$7,'Points - 5 fers'!$A$5:$Z$5,0)))*50)+((INDEX('Points - Hattrick'!$A$5:$Z$58,MATCH($A34,'Points - Hattrick'!$A$5:$A$58,0),MATCH(H$7,'Points - Hattrick'!$A$5:$Z$5,0)))*100)+((INDEX('Points - Fielding'!$A$5:$Z$58,MATCH($A34,'Points - Fielding'!$A$5:$A$58,0),MATCH(H$7,'Points - Fielding'!$A$5:$Z$5,0)))*10)</f>
        <v>10</v>
      </c>
      <c r="I34" s="128">
        <f>(INDEX('Points - Runs'!$A$5:$Z$58,MATCH($A34,'Points - Runs'!$A$5:$A$58,0),MATCH(I$7,'Points - Runs'!$A$5:$Z$5,0)))+((INDEX('Points - Runs 50s'!$A$5:$Z$58,MATCH($A34,'Points - Runs 50s'!$A$5:$A$58,0),MATCH(I$7,'Points - Runs 50s'!$A$5:$Z$5,0)))*25)+((INDEX('Points - Runs 100s'!$A$5:$Z$58,MATCH($A34,'Points - Runs 100s'!$A$5:$A$58,0),MATCH(I$7,'Points - Runs 100s'!$A$5:$Z$5,0)))*50)+((INDEX('Points - Wickets'!$A$5:$Z$58,MATCH($A34,'Points - Wickets'!$A$5:$A$58,0),MATCH(I$7,'Points - Wickets'!$A$5:$Z$5,0)))*10)+((INDEX('Points - 5 fers'!$A$5:$Z$58,MATCH($A34,'Points - 5 fers'!$A$5:$A$58,0),MATCH(I$7,'Points - 5 fers'!$A$5:$Z$5,0)))*50)+((INDEX('Points - Hattrick'!$A$5:$Z$58,MATCH($A34,'Points - Hattrick'!$A$5:$A$58,0),MATCH(I$7,'Points - Hattrick'!$A$5:$Z$5,0)))*100)+((INDEX('Points - Fielding'!$A$5:$Z$58,MATCH($A34,'Points - Fielding'!$A$5:$A$58,0),MATCH(I$7,'Points - Fielding'!$A$5:$Z$5,0)))*10)</f>
        <v>0</v>
      </c>
      <c r="J34" s="130">
        <f>(INDEX('Points - Runs'!$A$5:$Z$58,MATCH($A34,'Points - Runs'!$A$5:$A$58,0),MATCH(J$7,'Points - Runs'!$A$5:$Z$5,0)))+((INDEX('Points - Runs 50s'!$A$5:$Z$58,MATCH($A34,'Points - Runs 50s'!$A$5:$A$58,0),MATCH(J$7,'Points - Runs 50s'!$A$5:$Z$5,0)))*25)+((INDEX('Points - Runs 100s'!$A$5:$Z$58,MATCH($A34,'Points - Runs 100s'!$A$5:$A$58,0),MATCH(J$7,'Points - Runs 100s'!$A$5:$Z$5,0)))*50)+((INDEX('Points - Wickets'!$A$5:$Z$58,MATCH($A34,'Points - Wickets'!$A$5:$A$58,0),MATCH(J$7,'Points - Wickets'!$A$5:$Z$5,0)))*10)+((INDEX('Points - 5 fers'!$A$5:$Z$58,MATCH($A34,'Points - 5 fers'!$A$5:$A$58,0),MATCH(J$7,'Points - 5 fers'!$A$5:$Z$5,0)))*50)+((INDEX('Points - Hattrick'!$A$5:$Z$58,MATCH($A34,'Points - Hattrick'!$A$5:$A$58,0),MATCH(J$7,'Points - Hattrick'!$A$5:$Z$5,0)))*100)+((INDEX('Points - Fielding'!$A$5:$Z$58,MATCH($A34,'Points - Fielding'!$A$5:$A$58,0),MATCH(J$7,'Points - Fielding'!$A$5:$Z$5,0)))*10)</f>
        <v>0</v>
      </c>
      <c r="K34" s="129">
        <f>(INDEX('Points - Runs'!$A$5:$Z$58,MATCH($A34,'Points - Runs'!$A$5:$A$58,0),MATCH(K$7,'Points - Runs'!$A$5:$Z$5,0)))+((INDEX('Points - Runs 50s'!$A$5:$Z$58,MATCH($A34,'Points - Runs 50s'!$A$5:$A$58,0),MATCH(K$7,'Points - Runs 50s'!$A$5:$Z$5,0)))*25)+((INDEX('Points - Runs 100s'!$A$5:$Z$58,MATCH($A34,'Points - Runs 100s'!$A$5:$A$58,0),MATCH(K$7,'Points - Runs 100s'!$A$5:$Z$5,0)))*50)+((INDEX('Points - Wickets'!$A$5:$Z$58,MATCH($A34,'Points - Wickets'!$A$5:$A$58,0),MATCH(K$7,'Points - Wickets'!$A$5:$Z$5,0)))*10)+((INDEX('Points - 5 fers'!$A$5:$Z$58,MATCH($A34,'Points - 5 fers'!$A$5:$A$58,0),MATCH(K$7,'Points - 5 fers'!$A$5:$Z$5,0)))*50)+((INDEX('Points - Hattrick'!$A$5:$Z$58,MATCH($A34,'Points - Hattrick'!$A$5:$A$58,0),MATCH(K$7,'Points - Hattrick'!$A$5:$Z$5,0)))*100)+((INDEX('Points - Fielding'!$A$5:$Z$58,MATCH($A34,'Points - Fielding'!$A$5:$A$58,0),MATCH(K$7,'Points - Fielding'!$A$5:$Z$5,0)))*10)</f>
        <v>10</v>
      </c>
      <c r="L34" s="130">
        <f>(INDEX('Points - Runs'!$A$5:$Z$58,MATCH($A34,'Points - Runs'!$A$5:$A$58,0),MATCH(L$7,'Points - Runs'!$A$5:$Z$5,0)))+((INDEX('Points - Runs 50s'!$A$5:$Z$58,MATCH($A34,'Points - Runs 50s'!$A$5:$A$58,0),MATCH(L$7,'Points - Runs 50s'!$A$5:$Z$5,0)))*25)+((INDEX('Points - Runs 100s'!$A$5:$Z$58,MATCH($A34,'Points - Runs 100s'!$A$5:$A$58,0),MATCH(L$7,'Points - Runs 100s'!$A$5:$Z$5,0)))*50)+((INDEX('Points - Wickets'!$A$5:$Z$58,MATCH($A34,'Points - Wickets'!$A$5:$A$58,0),MATCH(L$7,'Points - Wickets'!$A$5:$Z$5,0)))*10)+((INDEX('Points - 5 fers'!$A$5:$Z$58,MATCH($A34,'Points - 5 fers'!$A$5:$A$58,0),MATCH(L$7,'Points - 5 fers'!$A$5:$Z$5,0)))*50)+((INDEX('Points - Hattrick'!$A$5:$Z$58,MATCH($A34,'Points - Hattrick'!$A$5:$A$58,0),MATCH(L$7,'Points - Hattrick'!$A$5:$Z$5,0)))*100)+((INDEX('Points - Fielding'!$A$5:$Z$58,MATCH($A34,'Points - Fielding'!$A$5:$A$58,0),MATCH(L$7,'Points - Fielding'!$A$5:$Z$5,0)))*10)</f>
        <v>8</v>
      </c>
      <c r="M34" s="130">
        <f>(INDEX('Points - Runs'!$A$5:$Z$58,MATCH($A34,'Points - Runs'!$A$5:$A$58,0),MATCH(M$7,'Points - Runs'!$A$5:$Z$5,0)))+((INDEX('Points - Runs 50s'!$A$5:$Z$58,MATCH($A34,'Points - Runs 50s'!$A$5:$A$58,0),MATCH(M$7,'Points - Runs 50s'!$A$5:$Z$5,0)))*25)+((INDEX('Points - Runs 100s'!$A$5:$Z$58,MATCH($A34,'Points - Runs 100s'!$A$5:$A$58,0),MATCH(M$7,'Points - Runs 100s'!$A$5:$Z$5,0)))*50)+((INDEX('Points - Wickets'!$A$5:$Z$58,MATCH($A34,'Points - Wickets'!$A$5:$A$58,0),MATCH(M$7,'Points - Wickets'!$A$5:$Z$5,0)))*10)+((INDEX('Points - 5 fers'!$A$5:$Z$58,MATCH($A34,'Points - 5 fers'!$A$5:$A$58,0),MATCH(M$7,'Points - 5 fers'!$A$5:$Z$5,0)))*50)+((INDEX('Points - Hattrick'!$A$5:$Z$58,MATCH($A34,'Points - Hattrick'!$A$5:$A$58,0),MATCH(M$7,'Points - Hattrick'!$A$5:$Z$5,0)))*100)+((INDEX('Points - Fielding'!$A$5:$Z$58,MATCH($A34,'Points - Fielding'!$A$5:$A$58,0),MATCH(M$7,'Points - Fielding'!$A$5:$Z$5,0)))*10)</f>
        <v>0</v>
      </c>
      <c r="N34" s="130">
        <f>(INDEX('Points - Runs'!$A$5:$Z$58,MATCH($A34,'Points - Runs'!$A$5:$A$58,0),MATCH(N$7,'Points - Runs'!$A$5:$Z$5,0)))+((INDEX('Points - Runs 50s'!$A$5:$Z$58,MATCH($A34,'Points - Runs 50s'!$A$5:$A$58,0),MATCH(N$7,'Points - Runs 50s'!$A$5:$Z$5,0)))*25)+((INDEX('Points - Runs 100s'!$A$5:$Z$58,MATCH($A34,'Points - Runs 100s'!$A$5:$A$58,0),MATCH(N$7,'Points - Runs 100s'!$A$5:$Z$5,0)))*50)+((INDEX('Points - Wickets'!$A$5:$Z$58,MATCH($A34,'Points - Wickets'!$A$5:$A$58,0),MATCH(N$7,'Points - Wickets'!$A$5:$Z$5,0)))*10)+((INDEX('Points - 5 fers'!$A$5:$Z$58,MATCH($A34,'Points - 5 fers'!$A$5:$A$58,0),MATCH(N$7,'Points - 5 fers'!$A$5:$Z$5,0)))*50)+((INDEX('Points - Hattrick'!$A$5:$Z$58,MATCH($A34,'Points - Hattrick'!$A$5:$A$58,0),MATCH(N$7,'Points - Hattrick'!$A$5:$Z$5,0)))*100)+((INDEX('Points - Fielding'!$A$5:$Z$58,MATCH($A34,'Points - Fielding'!$A$5:$A$58,0),MATCH(N$7,'Points - Fielding'!$A$5:$Z$5,0)))*10)</f>
        <v>0</v>
      </c>
      <c r="O34" s="130">
        <f>(INDEX('Points - Runs'!$A$5:$Z$58,MATCH($A34,'Points - Runs'!$A$5:$A$58,0),MATCH(O$7,'Points - Runs'!$A$5:$Z$5,0)))+((INDEX('Points - Runs 50s'!$A$5:$Z$58,MATCH($A34,'Points - Runs 50s'!$A$5:$A$58,0),MATCH(O$7,'Points - Runs 50s'!$A$5:$Z$5,0)))*25)+((INDEX('Points - Runs 100s'!$A$5:$Z$58,MATCH($A34,'Points - Runs 100s'!$A$5:$A$58,0),MATCH(O$7,'Points - Runs 100s'!$A$5:$Z$5,0)))*50)+((INDEX('Points - Wickets'!$A$5:$Z$58,MATCH($A34,'Points - Wickets'!$A$5:$A$58,0),MATCH(O$7,'Points - Wickets'!$A$5:$Z$5,0)))*10)+((INDEX('Points - 5 fers'!$A$5:$Z$58,MATCH($A34,'Points - 5 fers'!$A$5:$A$58,0),MATCH(O$7,'Points - 5 fers'!$A$5:$Z$5,0)))*50)+((INDEX('Points - Hattrick'!$A$5:$Z$58,MATCH($A34,'Points - Hattrick'!$A$5:$A$58,0),MATCH(O$7,'Points - Hattrick'!$A$5:$Z$5,0)))*100)+((INDEX('Points - Fielding'!$A$5:$Z$58,MATCH($A34,'Points - Fielding'!$A$5:$A$58,0),MATCH(O$7,'Points - Fielding'!$A$5:$Z$5,0)))*10)</f>
        <v>0</v>
      </c>
      <c r="P34" s="131">
        <f>(INDEX('Points - Runs'!$A$5:$Z$58,MATCH($A34,'Points - Runs'!$A$5:$A$58,0),MATCH(P$7,'Points - Runs'!$A$5:$Z$5,0)))+((INDEX('Points - Runs 50s'!$A$5:$Z$58,MATCH($A34,'Points - Runs 50s'!$A$5:$A$58,0),MATCH(P$7,'Points - Runs 50s'!$A$5:$Z$5,0)))*25)+((INDEX('Points - Runs 100s'!$A$5:$Z$58,MATCH($A34,'Points - Runs 100s'!$A$5:$A$58,0),MATCH(P$7,'Points - Runs 100s'!$A$5:$Z$5,0)))*50)+((INDEX('Points - Wickets'!$A$5:$Z$58,MATCH($A34,'Points - Wickets'!$A$5:$A$58,0),MATCH(P$7,'Points - Wickets'!$A$5:$Z$5,0)))*10)+((INDEX('Points - 5 fers'!$A$5:$Z$58,MATCH($A34,'Points - 5 fers'!$A$5:$A$58,0),MATCH(P$7,'Points - 5 fers'!$A$5:$Z$5,0)))*50)+((INDEX('Points - Hattrick'!$A$5:$Z$58,MATCH($A34,'Points - Hattrick'!$A$5:$A$58,0),MATCH(P$7,'Points - Hattrick'!$A$5:$Z$5,0)))*100)+((INDEX('Points - Fielding'!$A$5:$Z$58,MATCH($A34,'Points - Fielding'!$A$5:$A$58,0),MATCH(P$7,'Points - Fielding'!$A$5:$Z$5,0)))*10)</f>
        <v>0</v>
      </c>
      <c r="Q34" s="128">
        <f>(INDEX('Points - Runs'!$A$5:$Z$58,MATCH($A34,'Points - Runs'!$A$5:$A$58,0),MATCH(Q$7,'Points - Runs'!$A$5:$Z$5,0)))+((INDEX('Points - Runs 50s'!$A$5:$Z$58,MATCH($A34,'Points - Runs 50s'!$A$5:$A$58,0),MATCH(Q$7,'Points - Runs 50s'!$A$5:$Z$5,0)))*25)+((INDEX('Points - Runs 100s'!$A$5:$Z$58,MATCH($A34,'Points - Runs 100s'!$A$5:$A$58,0),MATCH(Q$7,'Points - Runs 100s'!$A$5:$Z$5,0)))*50)+((INDEX('Points - Wickets'!$A$5:$Z$58,MATCH($A34,'Points - Wickets'!$A$5:$A$58,0),MATCH(Q$7,'Points - Wickets'!$A$5:$Z$5,0)))*10)+((INDEX('Points - 5 fers'!$A$5:$Z$58,MATCH($A34,'Points - 5 fers'!$A$5:$A$58,0),MATCH(Q$7,'Points - 5 fers'!$A$5:$Z$5,0)))*50)+((INDEX('Points - Hattrick'!$A$5:$Z$58,MATCH($A34,'Points - Hattrick'!$A$5:$A$58,0),MATCH(Q$7,'Points - Hattrick'!$A$5:$Z$5,0)))*100)+((INDEX('Points - Fielding'!$A$5:$Z$58,MATCH($A34,'Points - Fielding'!$A$5:$A$58,0),MATCH(Q$7,'Points - Fielding'!$A$5:$Z$5,0)))*10)</f>
        <v>0</v>
      </c>
      <c r="R34" s="128">
        <f>(INDEX('Points - Runs'!$A$5:$Z$58,MATCH($A34,'Points - Runs'!$A$5:$A$58,0),MATCH(R$7,'Points - Runs'!$A$5:$Z$5,0)))+((INDEX('Points - Runs 50s'!$A$5:$Z$58,MATCH($A34,'Points - Runs 50s'!$A$5:$A$58,0),MATCH(R$7,'Points - Runs 50s'!$A$5:$Z$5,0)))*25)+((INDEX('Points - Runs 100s'!$A$5:$Z$58,MATCH($A34,'Points - Runs 100s'!$A$5:$A$58,0),MATCH(R$7,'Points - Runs 100s'!$A$5:$Z$5,0)))*50)+((INDEX('Points - Wickets'!$A$5:$Z$58,MATCH($A34,'Points - Wickets'!$A$5:$A$58,0),MATCH(R$7,'Points - Wickets'!$A$5:$Z$5,0)))*10)+((INDEX('Points - 5 fers'!$A$5:$Z$58,MATCH($A34,'Points - 5 fers'!$A$5:$A$58,0),MATCH(R$7,'Points - 5 fers'!$A$5:$Z$5,0)))*50)+((INDEX('Points - Hattrick'!$A$5:$Z$58,MATCH($A34,'Points - Hattrick'!$A$5:$A$58,0),MATCH(R$7,'Points - Hattrick'!$A$5:$Z$5,0)))*100)+((INDEX('Points - Fielding'!$A$5:$Z$58,MATCH($A34,'Points - Fielding'!$A$5:$A$58,0),MATCH(R$7,'Points - Fielding'!$A$5:$Z$5,0)))*10)</f>
        <v>0</v>
      </c>
      <c r="S34" s="128">
        <f>(INDEX('Points - Runs'!$A$5:$Z$58,MATCH($A34,'Points - Runs'!$A$5:$A$58,0),MATCH(S$7,'Points - Runs'!$A$5:$Z$5,0)))+((INDEX('Points - Runs 50s'!$A$5:$Z$58,MATCH($A34,'Points - Runs 50s'!$A$5:$A$58,0),MATCH(S$7,'Points - Runs 50s'!$A$5:$Z$5,0)))*25)+((INDEX('Points - Runs 100s'!$A$5:$Z$58,MATCH($A34,'Points - Runs 100s'!$A$5:$A$58,0),MATCH(S$7,'Points - Runs 100s'!$A$5:$Z$5,0)))*50)+((INDEX('Points - Wickets'!$A$5:$Z$58,MATCH($A34,'Points - Wickets'!$A$5:$A$58,0),MATCH(S$7,'Points - Wickets'!$A$5:$Z$5,0)))*10)+((INDEX('Points - 5 fers'!$A$5:$Z$58,MATCH($A34,'Points - 5 fers'!$A$5:$A$58,0),MATCH(S$7,'Points - 5 fers'!$A$5:$Z$5,0)))*50)+((INDEX('Points - Hattrick'!$A$5:$Z$58,MATCH($A34,'Points - Hattrick'!$A$5:$A$58,0),MATCH(S$7,'Points - Hattrick'!$A$5:$Z$5,0)))*100)+((INDEX('Points - Fielding'!$A$5:$Z$58,MATCH($A34,'Points - Fielding'!$A$5:$A$58,0),MATCH(S$7,'Points - Fielding'!$A$5:$Z$5,0)))*10)</f>
        <v>0</v>
      </c>
      <c r="T34" s="128">
        <f>(INDEX('Points - Runs'!$A$5:$Z$58,MATCH($A34,'Points - Runs'!$A$5:$A$58,0),MATCH(T$7,'Points - Runs'!$A$5:$Z$5,0)))+((INDEX('Points - Runs 50s'!$A$5:$Z$58,MATCH($A34,'Points - Runs 50s'!$A$5:$A$58,0),MATCH(T$7,'Points - Runs 50s'!$A$5:$Z$5,0)))*25)+((INDEX('Points - Runs 100s'!$A$5:$Z$58,MATCH($A34,'Points - Runs 100s'!$A$5:$A$58,0),MATCH(T$7,'Points - Runs 100s'!$A$5:$Z$5,0)))*50)+((INDEX('Points - Wickets'!$A$5:$Z$58,MATCH($A34,'Points - Wickets'!$A$5:$A$58,0),MATCH(T$7,'Points - Wickets'!$A$5:$Z$5,0)))*10)+((INDEX('Points - 5 fers'!$A$5:$Z$58,MATCH($A34,'Points - 5 fers'!$A$5:$A$58,0),MATCH(T$7,'Points - 5 fers'!$A$5:$Z$5,0)))*50)+((INDEX('Points - Hattrick'!$A$5:$Z$58,MATCH($A34,'Points - Hattrick'!$A$5:$A$58,0),MATCH(T$7,'Points - Hattrick'!$A$5:$Z$5,0)))*100)+((INDEX('Points - Fielding'!$A$5:$Z$58,MATCH($A34,'Points - Fielding'!$A$5:$A$58,0),MATCH(T$7,'Points - Fielding'!$A$5:$Z$5,0)))*10)</f>
        <v>0</v>
      </c>
      <c r="U34" s="128">
        <f>(INDEX('Points - Runs'!$A$5:$Z$58,MATCH($A34,'Points - Runs'!$A$5:$A$58,0),MATCH(U$7,'Points - Runs'!$A$5:$Z$5,0)))+((INDEX('Points - Runs 50s'!$A$5:$Z$58,MATCH($A34,'Points - Runs 50s'!$A$5:$A$58,0),MATCH(U$7,'Points - Runs 50s'!$A$5:$Z$5,0)))*25)+((INDEX('Points - Runs 100s'!$A$5:$Z$58,MATCH($A34,'Points - Runs 100s'!$A$5:$A$58,0),MATCH(U$7,'Points - Runs 100s'!$A$5:$Z$5,0)))*50)+((INDEX('Points - Wickets'!$A$5:$Z$58,MATCH($A34,'Points - Wickets'!$A$5:$A$58,0),MATCH(U$7,'Points - Wickets'!$A$5:$Z$5,0)))*10)+((INDEX('Points - 5 fers'!$A$5:$Z$58,MATCH($A34,'Points - 5 fers'!$A$5:$A$58,0),MATCH(U$7,'Points - 5 fers'!$A$5:$Z$5,0)))*50)+((INDEX('Points - Hattrick'!$A$5:$Z$58,MATCH($A34,'Points - Hattrick'!$A$5:$A$58,0),MATCH(U$7,'Points - Hattrick'!$A$5:$Z$5,0)))*100)+((INDEX('Points - Fielding'!$A$5:$Z$58,MATCH($A34,'Points - Fielding'!$A$5:$A$58,0),MATCH(U$7,'Points - Fielding'!$A$5:$Z$5,0)))*10)</f>
        <v>0</v>
      </c>
      <c r="V34" s="128">
        <f>(INDEX('Points - Runs'!$A$5:$Z$58,MATCH($A34,'Points - Runs'!$A$5:$A$58,0),MATCH(V$7,'Points - Runs'!$A$5:$Z$5,0)))+((INDEX('Points - Runs 50s'!$A$5:$Z$58,MATCH($A34,'Points - Runs 50s'!$A$5:$A$58,0),MATCH(V$7,'Points - Runs 50s'!$A$5:$Z$5,0)))*25)+((INDEX('Points - Runs 100s'!$A$5:$Z$58,MATCH($A34,'Points - Runs 100s'!$A$5:$A$58,0),MATCH(V$7,'Points - Runs 100s'!$A$5:$Z$5,0)))*50)+((INDEX('Points - Wickets'!$A$5:$Z$58,MATCH($A34,'Points - Wickets'!$A$5:$A$58,0),MATCH(V$7,'Points - Wickets'!$A$5:$Z$5,0)))*10)+((INDEX('Points - 5 fers'!$A$5:$Z$58,MATCH($A34,'Points - 5 fers'!$A$5:$A$58,0),MATCH(V$7,'Points - 5 fers'!$A$5:$Z$5,0)))*50)+((INDEX('Points - Hattrick'!$A$5:$Z$58,MATCH($A34,'Points - Hattrick'!$A$5:$A$58,0),MATCH(V$7,'Points - Hattrick'!$A$5:$Z$5,0)))*100)+((INDEX('Points - Fielding'!$A$5:$Z$58,MATCH($A34,'Points - Fielding'!$A$5:$A$58,0),MATCH(V$7,'Points - Fielding'!$A$5:$Z$5,0)))*10)</f>
        <v>0</v>
      </c>
      <c r="W34" s="129">
        <f>(INDEX('Points - Runs'!$A$5:$Z$58,MATCH($A34,'Points - Runs'!$A$5:$A$58,0),MATCH(W$7,'Points - Runs'!$A$5:$Z$5,0)))+((INDEX('Points - Runs 50s'!$A$5:$Z$58,MATCH($A34,'Points - Runs 50s'!$A$5:$A$58,0),MATCH(W$7,'Points - Runs 50s'!$A$5:$Z$5,0)))*25)+((INDEX('Points - Runs 100s'!$A$5:$Z$58,MATCH($A34,'Points - Runs 100s'!$A$5:$A$58,0),MATCH(W$7,'Points - Runs 100s'!$A$5:$Z$5,0)))*50)+((INDEX('Points - Wickets'!$A$5:$Z$58,MATCH($A34,'Points - Wickets'!$A$5:$A$58,0),MATCH(W$7,'Points - Wickets'!$A$5:$Z$5,0)))*10)+((INDEX('Points - 5 fers'!$A$5:$Z$58,MATCH($A34,'Points - 5 fers'!$A$5:$A$58,0),MATCH(W$7,'Points - 5 fers'!$A$5:$Z$5,0)))*50)+((INDEX('Points - Hattrick'!$A$5:$Z$58,MATCH($A34,'Points - Hattrick'!$A$5:$A$58,0),MATCH(W$7,'Points - Hattrick'!$A$5:$Z$5,0)))*100)+((INDEX('Points - Fielding'!$A$5:$Z$58,MATCH($A34,'Points - Fielding'!$A$5:$A$58,0),MATCH(W$7,'Points - Fielding'!$A$5:$Z$5,0)))*10)</f>
        <v>0</v>
      </c>
      <c r="X34" s="130">
        <f>(INDEX('Points - Runs'!$A$5:$Z$58,MATCH($A34,'Points - Runs'!$A$5:$A$58,0),MATCH(X$7,'Points - Runs'!$A$5:$Z$5,0)))+((INDEX('Points - Runs 50s'!$A$5:$Z$58,MATCH($A34,'Points - Runs 50s'!$A$5:$A$58,0),MATCH(X$7,'Points - Runs 50s'!$A$5:$Z$5,0)))*25)+((INDEX('Points - Runs 100s'!$A$5:$Z$58,MATCH($A34,'Points - Runs 100s'!$A$5:$A$58,0),MATCH(X$7,'Points - Runs 100s'!$A$5:$Z$5,0)))*50)+((INDEX('Points - Wickets'!$A$5:$Z$58,MATCH($A34,'Points - Wickets'!$A$5:$A$58,0),MATCH(X$7,'Points - Wickets'!$A$5:$Z$5,0)))*10)+((INDEX('Points - 5 fers'!$A$5:$Z$58,MATCH($A34,'Points - 5 fers'!$A$5:$A$58,0),MATCH(X$7,'Points - 5 fers'!$A$5:$Z$5,0)))*50)+((INDEX('Points - Hattrick'!$A$5:$Z$58,MATCH($A34,'Points - Hattrick'!$A$5:$A$58,0),MATCH(X$7,'Points - Hattrick'!$A$5:$Z$5,0)))*100)+((INDEX('Points - Fielding'!$A$5:$Z$58,MATCH($A34,'Points - Fielding'!$A$5:$A$58,0),MATCH(X$7,'Points - Fielding'!$A$5:$Z$5,0)))*10)</f>
        <v>0</v>
      </c>
      <c r="Y34" s="130">
        <f>(INDEX('Points - Runs'!$A$5:$Z$58,MATCH($A34,'Points - Runs'!$A$5:$A$58,0),MATCH(Y$7,'Points - Runs'!$A$5:$Z$5,0)))+((INDEX('Points - Runs 50s'!$A$5:$Z$58,MATCH($A34,'Points - Runs 50s'!$A$5:$A$58,0),MATCH(Y$7,'Points - Runs 50s'!$A$5:$Z$5,0)))*25)+((INDEX('Points - Runs 100s'!$A$5:$Z$58,MATCH($A34,'Points - Runs 100s'!$A$5:$A$58,0),MATCH(Y$7,'Points - Runs 100s'!$A$5:$Z$5,0)))*50)+((INDEX('Points - Wickets'!$A$5:$Z$58,MATCH($A34,'Points - Wickets'!$A$5:$A$58,0),MATCH(Y$7,'Points - Wickets'!$A$5:$Z$5,0)))*10)+((INDEX('Points - 5 fers'!$A$5:$Z$58,MATCH($A34,'Points - 5 fers'!$A$5:$A$58,0),MATCH(Y$7,'Points - 5 fers'!$A$5:$Z$5,0)))*50)+((INDEX('Points - Hattrick'!$A$5:$Z$58,MATCH($A34,'Points - Hattrick'!$A$5:$A$58,0),MATCH(Y$7,'Points - Hattrick'!$A$5:$Z$5,0)))*100)+((INDEX('Points - Fielding'!$A$5:$Z$58,MATCH($A34,'Points - Fielding'!$A$5:$A$58,0),MATCH(Y$7,'Points - Fielding'!$A$5:$Z$5,0)))*10)</f>
        <v>0</v>
      </c>
      <c r="Z34" s="130">
        <f>(INDEX('Points - Runs'!$A$5:$Z$58,MATCH($A34,'Points - Runs'!$A$5:$A$58,0),MATCH(Z$7,'Points - Runs'!$A$5:$Z$5,0)))+((INDEX('Points - Runs 50s'!$A$5:$Z$58,MATCH($A34,'Points - Runs 50s'!$A$5:$A$58,0),MATCH(Z$7,'Points - Runs 50s'!$A$5:$Z$5,0)))*25)+((INDEX('Points - Runs 100s'!$A$5:$Z$58,MATCH($A34,'Points - Runs 100s'!$A$5:$A$58,0),MATCH(Z$7,'Points - Runs 100s'!$A$5:$Z$5,0)))*50)+((INDEX('Points - Wickets'!$A$5:$Z$58,MATCH($A34,'Points - Wickets'!$A$5:$A$58,0),MATCH(Z$7,'Points - Wickets'!$A$5:$Z$5,0)))*10)+((INDEX('Points - 5 fers'!$A$5:$Z$58,MATCH($A34,'Points - 5 fers'!$A$5:$A$58,0),MATCH(Z$7,'Points - 5 fers'!$A$5:$Z$5,0)))*50)+((INDEX('Points - Hattrick'!$A$5:$Z$58,MATCH($A34,'Points - Hattrick'!$A$5:$A$58,0),MATCH(Z$7,'Points - Hattrick'!$A$5:$Z$5,0)))*100)+((INDEX('Points - Fielding'!$A$5:$Z$58,MATCH($A34,'Points - Fielding'!$A$5:$A$58,0),MATCH(Z$7,'Points - Fielding'!$A$5:$Z$5,0)))*10)</f>
        <v>0</v>
      </c>
      <c r="AA34" s="233">
        <f t="shared" si="2"/>
        <v>14</v>
      </c>
      <c r="AB34" s="231">
        <f t="shared" si="3"/>
        <v>18</v>
      </c>
      <c r="AC34" s="231">
        <f t="shared" si="4"/>
        <v>0</v>
      </c>
      <c r="AD34" s="231">
        <f t="shared" si="5"/>
        <v>0</v>
      </c>
      <c r="AE34" s="120">
        <f t="shared" si="0"/>
        <v>32</v>
      </c>
      <c r="AF34" s="187">
        <f t="shared" si="1"/>
        <v>7.1111111111111107</v>
      </c>
      <c r="AH34" s="125">
        <f t="shared" si="6"/>
        <v>42</v>
      </c>
    </row>
    <row r="35" spans="1:34" s="125" customFormat="1" ht="18.75" customHeight="1" x14ac:dyDescent="0.25">
      <c r="A35" s="125" t="s">
        <v>357</v>
      </c>
      <c r="B35" s="126" t="s">
        <v>80</v>
      </c>
      <c r="C35" s="125" t="s">
        <v>98</v>
      </c>
      <c r="D35" s="127">
        <v>4.5</v>
      </c>
      <c r="E35" s="139">
        <f>(INDEX('Points - Runs'!$A$5:$Z$58,MATCH($A35,'Points - Runs'!$A$5:$A$58,0),MATCH(E$7,'Points - Runs'!$A$5:$Z$5,0)))+((INDEX('Points - Runs 50s'!$A$5:$Z$58,MATCH($A35,'Points - Runs 50s'!$A$5:$A$58,0),MATCH(E$7,'Points - Runs 50s'!$A$5:$Z$5,0)))*25)+((INDEX('Points - Runs 100s'!$A$5:$Z$58,MATCH($A35,'Points - Runs 100s'!$A$5:$A$58,0),MATCH(E$7,'Points - Runs 100s'!$A$5:$Z$5,0)))*50)+((INDEX('Points - Wickets'!$A$5:$Z$58,MATCH($A35,'Points - Wickets'!$A$5:$A$58,0),MATCH(E$7,'Points - Wickets'!$A$5:$Z$5,0)))*10)+((INDEX('Points - 5 fers'!$A$5:$Z$58,MATCH($A35,'Points - 5 fers'!$A$5:$A$58,0),MATCH(E$7,'Points - 5 fers'!$A$5:$Z$5,0)))*50)+((INDEX('Points - Hattrick'!$A$5:$Z$58,MATCH($A35,'Points - Hattrick'!$A$5:$A$58,0),MATCH(E$7,'Points - Hattrick'!$A$5:$Z$5,0)))*100)+((INDEX('Points - Fielding'!$A$5:$Z$58,MATCH($A35,'Points - Fielding'!$A$5:$A$58,0),MATCH(E$7,'Points - Fielding'!$A$5:$Z$5,0)))*10)</f>
        <v>0</v>
      </c>
      <c r="F35" s="139">
        <f>(INDEX('Points - Runs'!$A$5:$Z$58,MATCH($A35,'Points - Runs'!$A$5:$A$58,0),MATCH(F$7,'Points - Runs'!$A$5:$Z$5,0)))+((INDEX('Points - Runs 50s'!$A$5:$Z$58,MATCH($A35,'Points - Runs 50s'!$A$5:$A$58,0),MATCH(F$7,'Points - Runs 50s'!$A$5:$Z$5,0)))*25)+((INDEX('Points - Runs 100s'!$A$5:$Z$58,MATCH($A35,'Points - Runs 100s'!$A$5:$A$58,0),MATCH(F$7,'Points - Runs 100s'!$A$5:$Z$5,0)))*50)+((INDEX('Points - Wickets'!$A$5:$Z$58,MATCH($A35,'Points - Wickets'!$A$5:$A$58,0),MATCH(F$7,'Points - Wickets'!$A$5:$Z$5,0)))*10)+((INDEX('Points - 5 fers'!$A$5:$Z$58,MATCH($A35,'Points - 5 fers'!$A$5:$A$58,0),MATCH(F$7,'Points - 5 fers'!$A$5:$Z$5,0)))*50)+((INDEX('Points - Hattrick'!$A$5:$Z$58,MATCH($A35,'Points - Hattrick'!$A$5:$A$58,0),MATCH(F$7,'Points - Hattrick'!$A$5:$Z$5,0)))*100)+((INDEX('Points - Fielding'!$A$5:$Z$58,MATCH($A35,'Points - Fielding'!$A$5:$A$58,0),MATCH(F$7,'Points - Fielding'!$A$5:$Z$5,0)))*10)</f>
        <v>0</v>
      </c>
      <c r="G35" s="139">
        <f>(INDEX('Points - Runs'!$A$5:$Z$58,MATCH($A35,'Points - Runs'!$A$5:$A$58,0),MATCH(G$7,'Points - Runs'!$A$5:$Z$5,0)))+((INDEX('Points - Runs 50s'!$A$5:$Z$58,MATCH($A35,'Points - Runs 50s'!$A$5:$A$58,0),MATCH(G$7,'Points - Runs 50s'!$A$5:$Z$5,0)))*25)+((INDEX('Points - Runs 100s'!$A$5:$Z$58,MATCH($A35,'Points - Runs 100s'!$A$5:$A$58,0),MATCH(G$7,'Points - Runs 100s'!$A$5:$Z$5,0)))*50)+((INDEX('Points - Wickets'!$A$5:$Z$58,MATCH($A35,'Points - Wickets'!$A$5:$A$58,0),MATCH(G$7,'Points - Wickets'!$A$5:$Z$5,0)))*10)+((INDEX('Points - 5 fers'!$A$5:$Z$58,MATCH($A35,'Points - 5 fers'!$A$5:$A$58,0),MATCH(G$7,'Points - 5 fers'!$A$5:$Z$5,0)))*50)+((INDEX('Points - Hattrick'!$A$5:$Z$58,MATCH($A35,'Points - Hattrick'!$A$5:$A$58,0),MATCH(G$7,'Points - Hattrick'!$A$5:$Z$5,0)))*100)+((INDEX('Points - Fielding'!$A$5:$Z$58,MATCH($A35,'Points - Fielding'!$A$5:$A$58,0),MATCH(G$7,'Points - Fielding'!$A$5:$Z$5,0)))*10)</f>
        <v>0</v>
      </c>
      <c r="H35" s="128">
        <f>(INDEX('Points - Runs'!$A$5:$Z$58,MATCH($A35,'Points - Runs'!$A$5:$A$58,0),MATCH(H$7,'Points - Runs'!$A$5:$Z$5,0)))+((INDEX('Points - Runs 50s'!$A$5:$Z$58,MATCH($A35,'Points - Runs 50s'!$A$5:$A$58,0),MATCH(H$7,'Points - Runs 50s'!$A$5:$Z$5,0)))*25)+((INDEX('Points - Runs 100s'!$A$5:$Z$58,MATCH($A35,'Points - Runs 100s'!$A$5:$A$58,0),MATCH(H$7,'Points - Runs 100s'!$A$5:$Z$5,0)))*50)+((INDEX('Points - Wickets'!$A$5:$Z$58,MATCH($A35,'Points - Wickets'!$A$5:$A$58,0),MATCH(H$7,'Points - Wickets'!$A$5:$Z$5,0)))*10)+((INDEX('Points - 5 fers'!$A$5:$Z$58,MATCH($A35,'Points - 5 fers'!$A$5:$A$58,0),MATCH(H$7,'Points - 5 fers'!$A$5:$Z$5,0)))*50)+((INDEX('Points - Hattrick'!$A$5:$Z$58,MATCH($A35,'Points - Hattrick'!$A$5:$A$58,0),MATCH(H$7,'Points - Hattrick'!$A$5:$Z$5,0)))*100)+((INDEX('Points - Fielding'!$A$5:$Z$58,MATCH($A35,'Points - Fielding'!$A$5:$A$58,0),MATCH(H$7,'Points - Fielding'!$A$5:$Z$5,0)))*10)</f>
        <v>0</v>
      </c>
      <c r="I35" s="128">
        <f>(INDEX('Points - Runs'!$A$5:$Z$58,MATCH($A35,'Points - Runs'!$A$5:$A$58,0),MATCH(I$7,'Points - Runs'!$A$5:$Z$5,0)))+((INDEX('Points - Runs 50s'!$A$5:$Z$58,MATCH($A35,'Points - Runs 50s'!$A$5:$A$58,0),MATCH(I$7,'Points - Runs 50s'!$A$5:$Z$5,0)))*25)+((INDEX('Points - Runs 100s'!$A$5:$Z$58,MATCH($A35,'Points - Runs 100s'!$A$5:$A$58,0),MATCH(I$7,'Points - Runs 100s'!$A$5:$Z$5,0)))*50)+((INDEX('Points - Wickets'!$A$5:$Z$58,MATCH($A35,'Points - Wickets'!$A$5:$A$58,0),MATCH(I$7,'Points - Wickets'!$A$5:$Z$5,0)))*10)+((INDEX('Points - 5 fers'!$A$5:$Z$58,MATCH($A35,'Points - 5 fers'!$A$5:$A$58,0),MATCH(I$7,'Points - 5 fers'!$A$5:$Z$5,0)))*50)+((INDEX('Points - Hattrick'!$A$5:$Z$58,MATCH($A35,'Points - Hattrick'!$A$5:$A$58,0),MATCH(I$7,'Points - Hattrick'!$A$5:$Z$5,0)))*100)+((INDEX('Points - Fielding'!$A$5:$Z$58,MATCH($A35,'Points - Fielding'!$A$5:$A$58,0),MATCH(I$7,'Points - Fielding'!$A$5:$Z$5,0)))*10)</f>
        <v>0</v>
      </c>
      <c r="J35" s="130">
        <f>(INDEX('Points - Runs'!$A$5:$Z$58,MATCH($A35,'Points - Runs'!$A$5:$A$58,0),MATCH(J$7,'Points - Runs'!$A$5:$Z$5,0)))+((INDEX('Points - Runs 50s'!$A$5:$Z$58,MATCH($A35,'Points - Runs 50s'!$A$5:$A$58,0),MATCH(J$7,'Points - Runs 50s'!$A$5:$Z$5,0)))*25)+((INDEX('Points - Runs 100s'!$A$5:$Z$58,MATCH($A35,'Points - Runs 100s'!$A$5:$A$58,0),MATCH(J$7,'Points - Runs 100s'!$A$5:$Z$5,0)))*50)+((INDEX('Points - Wickets'!$A$5:$Z$58,MATCH($A35,'Points - Wickets'!$A$5:$A$58,0),MATCH(J$7,'Points - Wickets'!$A$5:$Z$5,0)))*10)+((INDEX('Points - 5 fers'!$A$5:$Z$58,MATCH($A35,'Points - 5 fers'!$A$5:$A$58,0),MATCH(J$7,'Points - 5 fers'!$A$5:$Z$5,0)))*50)+((INDEX('Points - Hattrick'!$A$5:$Z$58,MATCH($A35,'Points - Hattrick'!$A$5:$A$58,0),MATCH(J$7,'Points - Hattrick'!$A$5:$Z$5,0)))*100)+((INDEX('Points - Fielding'!$A$5:$Z$58,MATCH($A35,'Points - Fielding'!$A$5:$A$58,0),MATCH(J$7,'Points - Fielding'!$A$5:$Z$5,0)))*10)</f>
        <v>0</v>
      </c>
      <c r="K35" s="129">
        <f>(INDEX('Points - Runs'!$A$5:$Z$58,MATCH($A35,'Points - Runs'!$A$5:$A$58,0),MATCH(K$7,'Points - Runs'!$A$5:$Z$5,0)))+((INDEX('Points - Runs 50s'!$A$5:$Z$58,MATCH($A35,'Points - Runs 50s'!$A$5:$A$58,0),MATCH(K$7,'Points - Runs 50s'!$A$5:$Z$5,0)))*25)+((INDEX('Points - Runs 100s'!$A$5:$Z$58,MATCH($A35,'Points - Runs 100s'!$A$5:$A$58,0),MATCH(K$7,'Points - Runs 100s'!$A$5:$Z$5,0)))*50)+((INDEX('Points - Wickets'!$A$5:$Z$58,MATCH($A35,'Points - Wickets'!$A$5:$A$58,0),MATCH(K$7,'Points - Wickets'!$A$5:$Z$5,0)))*10)+((INDEX('Points - 5 fers'!$A$5:$Z$58,MATCH($A35,'Points - 5 fers'!$A$5:$A$58,0),MATCH(K$7,'Points - 5 fers'!$A$5:$Z$5,0)))*50)+((INDEX('Points - Hattrick'!$A$5:$Z$58,MATCH($A35,'Points - Hattrick'!$A$5:$A$58,0),MATCH(K$7,'Points - Hattrick'!$A$5:$Z$5,0)))*100)+((INDEX('Points - Fielding'!$A$5:$Z$58,MATCH($A35,'Points - Fielding'!$A$5:$A$58,0),MATCH(K$7,'Points - Fielding'!$A$5:$Z$5,0)))*10)</f>
        <v>0</v>
      </c>
      <c r="L35" s="130">
        <f>(INDEX('Points - Runs'!$A$5:$Z$58,MATCH($A35,'Points - Runs'!$A$5:$A$58,0),MATCH(L$7,'Points - Runs'!$A$5:$Z$5,0)))+((INDEX('Points - Runs 50s'!$A$5:$Z$58,MATCH($A35,'Points - Runs 50s'!$A$5:$A$58,0),MATCH(L$7,'Points - Runs 50s'!$A$5:$Z$5,0)))*25)+((INDEX('Points - Runs 100s'!$A$5:$Z$58,MATCH($A35,'Points - Runs 100s'!$A$5:$A$58,0),MATCH(L$7,'Points - Runs 100s'!$A$5:$Z$5,0)))*50)+((INDEX('Points - Wickets'!$A$5:$Z$58,MATCH($A35,'Points - Wickets'!$A$5:$A$58,0),MATCH(L$7,'Points - Wickets'!$A$5:$Z$5,0)))*10)+((INDEX('Points - 5 fers'!$A$5:$Z$58,MATCH($A35,'Points - 5 fers'!$A$5:$A$58,0),MATCH(L$7,'Points - 5 fers'!$A$5:$Z$5,0)))*50)+((INDEX('Points - Hattrick'!$A$5:$Z$58,MATCH($A35,'Points - Hattrick'!$A$5:$A$58,0),MATCH(L$7,'Points - Hattrick'!$A$5:$Z$5,0)))*100)+((INDEX('Points - Fielding'!$A$5:$Z$58,MATCH($A35,'Points - Fielding'!$A$5:$A$58,0),MATCH(L$7,'Points - Fielding'!$A$5:$Z$5,0)))*10)</f>
        <v>0</v>
      </c>
      <c r="M35" s="130">
        <f>(INDEX('Points - Runs'!$A$5:$Z$58,MATCH($A35,'Points - Runs'!$A$5:$A$58,0),MATCH(M$7,'Points - Runs'!$A$5:$Z$5,0)))+((INDEX('Points - Runs 50s'!$A$5:$Z$58,MATCH($A35,'Points - Runs 50s'!$A$5:$A$58,0),MATCH(M$7,'Points - Runs 50s'!$A$5:$Z$5,0)))*25)+((INDEX('Points - Runs 100s'!$A$5:$Z$58,MATCH($A35,'Points - Runs 100s'!$A$5:$A$58,0),MATCH(M$7,'Points - Runs 100s'!$A$5:$Z$5,0)))*50)+((INDEX('Points - Wickets'!$A$5:$Z$58,MATCH($A35,'Points - Wickets'!$A$5:$A$58,0),MATCH(M$7,'Points - Wickets'!$A$5:$Z$5,0)))*10)+((INDEX('Points - 5 fers'!$A$5:$Z$58,MATCH($A35,'Points - 5 fers'!$A$5:$A$58,0),MATCH(M$7,'Points - 5 fers'!$A$5:$Z$5,0)))*50)+((INDEX('Points - Hattrick'!$A$5:$Z$58,MATCH($A35,'Points - Hattrick'!$A$5:$A$58,0),MATCH(M$7,'Points - Hattrick'!$A$5:$Z$5,0)))*100)+((INDEX('Points - Fielding'!$A$5:$Z$58,MATCH($A35,'Points - Fielding'!$A$5:$A$58,0),MATCH(M$7,'Points - Fielding'!$A$5:$Z$5,0)))*10)</f>
        <v>0</v>
      </c>
      <c r="N35" s="130">
        <f>(INDEX('Points - Runs'!$A$5:$Z$58,MATCH($A35,'Points - Runs'!$A$5:$A$58,0),MATCH(N$7,'Points - Runs'!$A$5:$Z$5,0)))+((INDEX('Points - Runs 50s'!$A$5:$Z$58,MATCH($A35,'Points - Runs 50s'!$A$5:$A$58,0),MATCH(N$7,'Points - Runs 50s'!$A$5:$Z$5,0)))*25)+((INDEX('Points - Runs 100s'!$A$5:$Z$58,MATCH($A35,'Points - Runs 100s'!$A$5:$A$58,0),MATCH(N$7,'Points - Runs 100s'!$A$5:$Z$5,0)))*50)+((INDEX('Points - Wickets'!$A$5:$Z$58,MATCH($A35,'Points - Wickets'!$A$5:$A$58,0),MATCH(N$7,'Points - Wickets'!$A$5:$Z$5,0)))*10)+((INDEX('Points - 5 fers'!$A$5:$Z$58,MATCH($A35,'Points - 5 fers'!$A$5:$A$58,0),MATCH(N$7,'Points - 5 fers'!$A$5:$Z$5,0)))*50)+((INDEX('Points - Hattrick'!$A$5:$Z$58,MATCH($A35,'Points - Hattrick'!$A$5:$A$58,0),MATCH(N$7,'Points - Hattrick'!$A$5:$Z$5,0)))*100)+((INDEX('Points - Fielding'!$A$5:$Z$58,MATCH($A35,'Points - Fielding'!$A$5:$A$58,0),MATCH(N$7,'Points - Fielding'!$A$5:$Z$5,0)))*10)</f>
        <v>0</v>
      </c>
      <c r="O35" s="130">
        <f>(INDEX('Points - Runs'!$A$5:$Z$58,MATCH($A35,'Points - Runs'!$A$5:$A$58,0),MATCH(O$7,'Points - Runs'!$A$5:$Z$5,0)))+((INDEX('Points - Runs 50s'!$A$5:$Z$58,MATCH($A35,'Points - Runs 50s'!$A$5:$A$58,0),MATCH(O$7,'Points - Runs 50s'!$A$5:$Z$5,0)))*25)+((INDEX('Points - Runs 100s'!$A$5:$Z$58,MATCH($A35,'Points - Runs 100s'!$A$5:$A$58,0),MATCH(O$7,'Points - Runs 100s'!$A$5:$Z$5,0)))*50)+((INDEX('Points - Wickets'!$A$5:$Z$58,MATCH($A35,'Points - Wickets'!$A$5:$A$58,0),MATCH(O$7,'Points - Wickets'!$A$5:$Z$5,0)))*10)+((INDEX('Points - 5 fers'!$A$5:$Z$58,MATCH($A35,'Points - 5 fers'!$A$5:$A$58,0),MATCH(O$7,'Points - 5 fers'!$A$5:$Z$5,0)))*50)+((INDEX('Points - Hattrick'!$A$5:$Z$58,MATCH($A35,'Points - Hattrick'!$A$5:$A$58,0),MATCH(O$7,'Points - Hattrick'!$A$5:$Z$5,0)))*100)+((INDEX('Points - Fielding'!$A$5:$Z$58,MATCH($A35,'Points - Fielding'!$A$5:$A$58,0),MATCH(O$7,'Points - Fielding'!$A$5:$Z$5,0)))*10)</f>
        <v>0</v>
      </c>
      <c r="P35" s="131">
        <f>(INDEX('Points - Runs'!$A$5:$Z$58,MATCH($A35,'Points - Runs'!$A$5:$A$58,0),MATCH(P$7,'Points - Runs'!$A$5:$Z$5,0)))+((INDEX('Points - Runs 50s'!$A$5:$Z$58,MATCH($A35,'Points - Runs 50s'!$A$5:$A$58,0),MATCH(P$7,'Points - Runs 50s'!$A$5:$Z$5,0)))*25)+((INDEX('Points - Runs 100s'!$A$5:$Z$58,MATCH($A35,'Points - Runs 100s'!$A$5:$A$58,0),MATCH(P$7,'Points - Runs 100s'!$A$5:$Z$5,0)))*50)+((INDEX('Points - Wickets'!$A$5:$Z$58,MATCH($A35,'Points - Wickets'!$A$5:$A$58,0),MATCH(P$7,'Points - Wickets'!$A$5:$Z$5,0)))*10)+((INDEX('Points - 5 fers'!$A$5:$Z$58,MATCH($A35,'Points - 5 fers'!$A$5:$A$58,0),MATCH(P$7,'Points - 5 fers'!$A$5:$Z$5,0)))*50)+((INDEX('Points - Hattrick'!$A$5:$Z$58,MATCH($A35,'Points - Hattrick'!$A$5:$A$58,0),MATCH(P$7,'Points - Hattrick'!$A$5:$Z$5,0)))*100)+((INDEX('Points - Fielding'!$A$5:$Z$58,MATCH($A35,'Points - Fielding'!$A$5:$A$58,0),MATCH(P$7,'Points - Fielding'!$A$5:$Z$5,0)))*10)</f>
        <v>0</v>
      </c>
      <c r="Q35" s="128">
        <f>(INDEX('Points - Runs'!$A$5:$Z$58,MATCH($A35,'Points - Runs'!$A$5:$A$58,0),MATCH(Q$7,'Points - Runs'!$A$5:$Z$5,0)))+((INDEX('Points - Runs 50s'!$A$5:$Z$58,MATCH($A35,'Points - Runs 50s'!$A$5:$A$58,0),MATCH(Q$7,'Points - Runs 50s'!$A$5:$Z$5,0)))*25)+((INDEX('Points - Runs 100s'!$A$5:$Z$58,MATCH($A35,'Points - Runs 100s'!$A$5:$A$58,0),MATCH(Q$7,'Points - Runs 100s'!$A$5:$Z$5,0)))*50)+((INDEX('Points - Wickets'!$A$5:$Z$58,MATCH($A35,'Points - Wickets'!$A$5:$A$58,0),MATCH(Q$7,'Points - Wickets'!$A$5:$Z$5,0)))*10)+((INDEX('Points - 5 fers'!$A$5:$Z$58,MATCH($A35,'Points - 5 fers'!$A$5:$A$58,0),MATCH(Q$7,'Points - 5 fers'!$A$5:$Z$5,0)))*50)+((INDEX('Points - Hattrick'!$A$5:$Z$58,MATCH($A35,'Points - Hattrick'!$A$5:$A$58,0),MATCH(Q$7,'Points - Hattrick'!$A$5:$Z$5,0)))*100)+((INDEX('Points - Fielding'!$A$5:$Z$58,MATCH($A35,'Points - Fielding'!$A$5:$A$58,0),MATCH(Q$7,'Points - Fielding'!$A$5:$Z$5,0)))*10)</f>
        <v>0</v>
      </c>
      <c r="R35" s="128">
        <f>(INDEX('Points - Runs'!$A$5:$Z$58,MATCH($A35,'Points - Runs'!$A$5:$A$58,0),MATCH(R$7,'Points - Runs'!$A$5:$Z$5,0)))+((INDEX('Points - Runs 50s'!$A$5:$Z$58,MATCH($A35,'Points - Runs 50s'!$A$5:$A$58,0),MATCH(R$7,'Points - Runs 50s'!$A$5:$Z$5,0)))*25)+((INDEX('Points - Runs 100s'!$A$5:$Z$58,MATCH($A35,'Points - Runs 100s'!$A$5:$A$58,0),MATCH(R$7,'Points - Runs 100s'!$A$5:$Z$5,0)))*50)+((INDEX('Points - Wickets'!$A$5:$Z$58,MATCH($A35,'Points - Wickets'!$A$5:$A$58,0),MATCH(R$7,'Points - Wickets'!$A$5:$Z$5,0)))*10)+((INDEX('Points - 5 fers'!$A$5:$Z$58,MATCH($A35,'Points - 5 fers'!$A$5:$A$58,0),MATCH(R$7,'Points - 5 fers'!$A$5:$Z$5,0)))*50)+((INDEX('Points - Hattrick'!$A$5:$Z$58,MATCH($A35,'Points - Hattrick'!$A$5:$A$58,0),MATCH(R$7,'Points - Hattrick'!$A$5:$Z$5,0)))*100)+((INDEX('Points - Fielding'!$A$5:$Z$58,MATCH($A35,'Points - Fielding'!$A$5:$A$58,0),MATCH(R$7,'Points - Fielding'!$A$5:$Z$5,0)))*10)</f>
        <v>0</v>
      </c>
      <c r="S35" s="128">
        <f>(INDEX('Points - Runs'!$A$5:$Z$58,MATCH($A35,'Points - Runs'!$A$5:$A$58,0),MATCH(S$7,'Points - Runs'!$A$5:$Z$5,0)))+((INDEX('Points - Runs 50s'!$A$5:$Z$58,MATCH($A35,'Points - Runs 50s'!$A$5:$A$58,0),MATCH(S$7,'Points - Runs 50s'!$A$5:$Z$5,0)))*25)+((INDEX('Points - Runs 100s'!$A$5:$Z$58,MATCH($A35,'Points - Runs 100s'!$A$5:$A$58,0),MATCH(S$7,'Points - Runs 100s'!$A$5:$Z$5,0)))*50)+((INDEX('Points - Wickets'!$A$5:$Z$58,MATCH($A35,'Points - Wickets'!$A$5:$A$58,0),MATCH(S$7,'Points - Wickets'!$A$5:$Z$5,0)))*10)+((INDEX('Points - 5 fers'!$A$5:$Z$58,MATCH($A35,'Points - 5 fers'!$A$5:$A$58,0),MATCH(S$7,'Points - 5 fers'!$A$5:$Z$5,0)))*50)+((INDEX('Points - Hattrick'!$A$5:$Z$58,MATCH($A35,'Points - Hattrick'!$A$5:$A$58,0),MATCH(S$7,'Points - Hattrick'!$A$5:$Z$5,0)))*100)+((INDEX('Points - Fielding'!$A$5:$Z$58,MATCH($A35,'Points - Fielding'!$A$5:$A$58,0),MATCH(S$7,'Points - Fielding'!$A$5:$Z$5,0)))*10)</f>
        <v>0</v>
      </c>
      <c r="T35" s="128">
        <f>(INDEX('Points - Runs'!$A$5:$Z$58,MATCH($A35,'Points - Runs'!$A$5:$A$58,0),MATCH(T$7,'Points - Runs'!$A$5:$Z$5,0)))+((INDEX('Points - Runs 50s'!$A$5:$Z$58,MATCH($A35,'Points - Runs 50s'!$A$5:$A$58,0),MATCH(T$7,'Points - Runs 50s'!$A$5:$Z$5,0)))*25)+((INDEX('Points - Runs 100s'!$A$5:$Z$58,MATCH($A35,'Points - Runs 100s'!$A$5:$A$58,0),MATCH(T$7,'Points - Runs 100s'!$A$5:$Z$5,0)))*50)+((INDEX('Points - Wickets'!$A$5:$Z$58,MATCH($A35,'Points - Wickets'!$A$5:$A$58,0),MATCH(T$7,'Points - Wickets'!$A$5:$Z$5,0)))*10)+((INDEX('Points - 5 fers'!$A$5:$Z$58,MATCH($A35,'Points - 5 fers'!$A$5:$A$58,0),MATCH(T$7,'Points - 5 fers'!$A$5:$Z$5,0)))*50)+((INDEX('Points - Hattrick'!$A$5:$Z$58,MATCH($A35,'Points - Hattrick'!$A$5:$A$58,0),MATCH(T$7,'Points - Hattrick'!$A$5:$Z$5,0)))*100)+((INDEX('Points - Fielding'!$A$5:$Z$58,MATCH($A35,'Points - Fielding'!$A$5:$A$58,0),MATCH(T$7,'Points - Fielding'!$A$5:$Z$5,0)))*10)</f>
        <v>0</v>
      </c>
      <c r="U35" s="128">
        <f>(INDEX('Points - Runs'!$A$5:$Z$58,MATCH($A35,'Points - Runs'!$A$5:$A$58,0),MATCH(U$7,'Points - Runs'!$A$5:$Z$5,0)))+((INDEX('Points - Runs 50s'!$A$5:$Z$58,MATCH($A35,'Points - Runs 50s'!$A$5:$A$58,0),MATCH(U$7,'Points - Runs 50s'!$A$5:$Z$5,0)))*25)+((INDEX('Points - Runs 100s'!$A$5:$Z$58,MATCH($A35,'Points - Runs 100s'!$A$5:$A$58,0),MATCH(U$7,'Points - Runs 100s'!$A$5:$Z$5,0)))*50)+((INDEX('Points - Wickets'!$A$5:$Z$58,MATCH($A35,'Points - Wickets'!$A$5:$A$58,0),MATCH(U$7,'Points - Wickets'!$A$5:$Z$5,0)))*10)+((INDEX('Points - 5 fers'!$A$5:$Z$58,MATCH($A35,'Points - 5 fers'!$A$5:$A$58,0),MATCH(U$7,'Points - 5 fers'!$A$5:$Z$5,0)))*50)+((INDEX('Points - Hattrick'!$A$5:$Z$58,MATCH($A35,'Points - Hattrick'!$A$5:$A$58,0),MATCH(U$7,'Points - Hattrick'!$A$5:$Z$5,0)))*100)+((INDEX('Points - Fielding'!$A$5:$Z$58,MATCH($A35,'Points - Fielding'!$A$5:$A$58,0),MATCH(U$7,'Points - Fielding'!$A$5:$Z$5,0)))*10)</f>
        <v>0</v>
      </c>
      <c r="V35" s="128">
        <f>(INDEX('Points - Runs'!$A$5:$Z$58,MATCH($A35,'Points - Runs'!$A$5:$A$58,0),MATCH(V$7,'Points - Runs'!$A$5:$Z$5,0)))+((INDEX('Points - Runs 50s'!$A$5:$Z$58,MATCH($A35,'Points - Runs 50s'!$A$5:$A$58,0),MATCH(V$7,'Points - Runs 50s'!$A$5:$Z$5,0)))*25)+((INDEX('Points - Runs 100s'!$A$5:$Z$58,MATCH($A35,'Points - Runs 100s'!$A$5:$A$58,0),MATCH(V$7,'Points - Runs 100s'!$A$5:$Z$5,0)))*50)+((INDEX('Points - Wickets'!$A$5:$Z$58,MATCH($A35,'Points - Wickets'!$A$5:$A$58,0),MATCH(V$7,'Points - Wickets'!$A$5:$Z$5,0)))*10)+((INDEX('Points - 5 fers'!$A$5:$Z$58,MATCH($A35,'Points - 5 fers'!$A$5:$A$58,0),MATCH(V$7,'Points - 5 fers'!$A$5:$Z$5,0)))*50)+((INDEX('Points - Hattrick'!$A$5:$Z$58,MATCH($A35,'Points - Hattrick'!$A$5:$A$58,0),MATCH(V$7,'Points - Hattrick'!$A$5:$Z$5,0)))*100)+((INDEX('Points - Fielding'!$A$5:$Z$58,MATCH($A35,'Points - Fielding'!$A$5:$A$58,0),MATCH(V$7,'Points - Fielding'!$A$5:$Z$5,0)))*10)</f>
        <v>0</v>
      </c>
      <c r="W35" s="129">
        <f>(INDEX('Points - Runs'!$A$5:$Z$58,MATCH($A35,'Points - Runs'!$A$5:$A$58,0),MATCH(W$7,'Points - Runs'!$A$5:$Z$5,0)))+((INDEX('Points - Runs 50s'!$A$5:$Z$58,MATCH($A35,'Points - Runs 50s'!$A$5:$A$58,0),MATCH(W$7,'Points - Runs 50s'!$A$5:$Z$5,0)))*25)+((INDEX('Points - Runs 100s'!$A$5:$Z$58,MATCH($A35,'Points - Runs 100s'!$A$5:$A$58,0),MATCH(W$7,'Points - Runs 100s'!$A$5:$Z$5,0)))*50)+((INDEX('Points - Wickets'!$A$5:$Z$58,MATCH($A35,'Points - Wickets'!$A$5:$A$58,0),MATCH(W$7,'Points - Wickets'!$A$5:$Z$5,0)))*10)+((INDEX('Points - 5 fers'!$A$5:$Z$58,MATCH($A35,'Points - 5 fers'!$A$5:$A$58,0),MATCH(W$7,'Points - 5 fers'!$A$5:$Z$5,0)))*50)+((INDEX('Points - Hattrick'!$A$5:$Z$58,MATCH($A35,'Points - Hattrick'!$A$5:$A$58,0),MATCH(W$7,'Points - Hattrick'!$A$5:$Z$5,0)))*100)+((INDEX('Points - Fielding'!$A$5:$Z$58,MATCH($A35,'Points - Fielding'!$A$5:$A$58,0),MATCH(W$7,'Points - Fielding'!$A$5:$Z$5,0)))*10)</f>
        <v>0</v>
      </c>
      <c r="X35" s="130">
        <f>(INDEX('Points - Runs'!$A$5:$Z$58,MATCH($A35,'Points - Runs'!$A$5:$A$58,0),MATCH(X$7,'Points - Runs'!$A$5:$Z$5,0)))+((INDEX('Points - Runs 50s'!$A$5:$Z$58,MATCH($A35,'Points - Runs 50s'!$A$5:$A$58,0),MATCH(X$7,'Points - Runs 50s'!$A$5:$Z$5,0)))*25)+((INDEX('Points - Runs 100s'!$A$5:$Z$58,MATCH($A35,'Points - Runs 100s'!$A$5:$A$58,0),MATCH(X$7,'Points - Runs 100s'!$A$5:$Z$5,0)))*50)+((INDEX('Points - Wickets'!$A$5:$Z$58,MATCH($A35,'Points - Wickets'!$A$5:$A$58,0),MATCH(X$7,'Points - Wickets'!$A$5:$Z$5,0)))*10)+((INDEX('Points - 5 fers'!$A$5:$Z$58,MATCH($A35,'Points - 5 fers'!$A$5:$A$58,0),MATCH(X$7,'Points - 5 fers'!$A$5:$Z$5,0)))*50)+((INDEX('Points - Hattrick'!$A$5:$Z$58,MATCH($A35,'Points - Hattrick'!$A$5:$A$58,0),MATCH(X$7,'Points - Hattrick'!$A$5:$Z$5,0)))*100)+((INDEX('Points - Fielding'!$A$5:$Z$58,MATCH($A35,'Points - Fielding'!$A$5:$A$58,0),MATCH(X$7,'Points - Fielding'!$A$5:$Z$5,0)))*10)</f>
        <v>0</v>
      </c>
      <c r="Y35" s="130">
        <f>(INDEX('Points - Runs'!$A$5:$Z$58,MATCH($A35,'Points - Runs'!$A$5:$A$58,0),MATCH(Y$7,'Points - Runs'!$A$5:$Z$5,0)))+((INDEX('Points - Runs 50s'!$A$5:$Z$58,MATCH($A35,'Points - Runs 50s'!$A$5:$A$58,0),MATCH(Y$7,'Points - Runs 50s'!$A$5:$Z$5,0)))*25)+((INDEX('Points - Runs 100s'!$A$5:$Z$58,MATCH($A35,'Points - Runs 100s'!$A$5:$A$58,0),MATCH(Y$7,'Points - Runs 100s'!$A$5:$Z$5,0)))*50)+((INDEX('Points - Wickets'!$A$5:$Z$58,MATCH($A35,'Points - Wickets'!$A$5:$A$58,0),MATCH(Y$7,'Points - Wickets'!$A$5:$Z$5,0)))*10)+((INDEX('Points - 5 fers'!$A$5:$Z$58,MATCH($A35,'Points - 5 fers'!$A$5:$A$58,0),MATCH(Y$7,'Points - 5 fers'!$A$5:$Z$5,0)))*50)+((INDEX('Points - Hattrick'!$A$5:$Z$58,MATCH($A35,'Points - Hattrick'!$A$5:$A$58,0),MATCH(Y$7,'Points - Hattrick'!$A$5:$Z$5,0)))*100)+((INDEX('Points - Fielding'!$A$5:$Z$58,MATCH($A35,'Points - Fielding'!$A$5:$A$58,0),MATCH(Y$7,'Points - Fielding'!$A$5:$Z$5,0)))*10)</f>
        <v>0</v>
      </c>
      <c r="Z35" s="130">
        <f>(INDEX('Points - Runs'!$A$5:$Z$58,MATCH($A35,'Points - Runs'!$A$5:$A$58,0),MATCH(Z$7,'Points - Runs'!$A$5:$Z$5,0)))+((INDEX('Points - Runs 50s'!$A$5:$Z$58,MATCH($A35,'Points - Runs 50s'!$A$5:$A$58,0),MATCH(Z$7,'Points - Runs 50s'!$A$5:$Z$5,0)))*25)+((INDEX('Points - Runs 100s'!$A$5:$Z$58,MATCH($A35,'Points - Runs 100s'!$A$5:$A$58,0),MATCH(Z$7,'Points - Runs 100s'!$A$5:$Z$5,0)))*50)+((INDEX('Points - Wickets'!$A$5:$Z$58,MATCH($A35,'Points - Wickets'!$A$5:$A$58,0),MATCH(Z$7,'Points - Wickets'!$A$5:$Z$5,0)))*10)+((INDEX('Points - 5 fers'!$A$5:$Z$58,MATCH($A35,'Points - 5 fers'!$A$5:$A$58,0),MATCH(Z$7,'Points - 5 fers'!$A$5:$Z$5,0)))*50)+((INDEX('Points - Hattrick'!$A$5:$Z$58,MATCH($A35,'Points - Hattrick'!$A$5:$A$58,0),MATCH(Z$7,'Points - Hattrick'!$A$5:$Z$5,0)))*100)+((INDEX('Points - Fielding'!$A$5:$Z$58,MATCH($A35,'Points - Fielding'!$A$5:$A$58,0),MATCH(Z$7,'Points - Fielding'!$A$5:$Z$5,0)))*10)</f>
        <v>0</v>
      </c>
      <c r="AA35" s="233">
        <f t="shared" ref="AA35" si="19">SUM(E35:J35)</f>
        <v>0</v>
      </c>
      <c r="AB35" s="231">
        <f t="shared" ref="AB35" si="20">SUM(E35:P35)-AA35</f>
        <v>0</v>
      </c>
      <c r="AC35" s="231">
        <f t="shared" ref="AC35" si="21">SUM(E35:V35)-SUM(AA35:AB35)</f>
        <v>0</v>
      </c>
      <c r="AD35" s="231">
        <f t="shared" ref="AD35" si="22">AE35-SUM(AA35:AC35)</f>
        <v>0</v>
      </c>
      <c r="AE35" s="173">
        <f t="shared" ref="AE35" si="23">SUM(E35:Z35)</f>
        <v>0</v>
      </c>
      <c r="AF35" s="187">
        <f t="shared" ref="AF35" si="24">AE35/D35</f>
        <v>0</v>
      </c>
      <c r="AH35" s="125">
        <f t="shared" si="6"/>
        <v>47</v>
      </c>
    </row>
    <row r="36" spans="1:34" s="125" customFormat="1" ht="18.75" customHeight="1" x14ac:dyDescent="0.25">
      <c r="A36" s="125" t="s">
        <v>123</v>
      </c>
      <c r="B36" s="126" t="s">
        <v>78</v>
      </c>
      <c r="C36" s="125" t="s">
        <v>105</v>
      </c>
      <c r="D36" s="127">
        <v>10</v>
      </c>
      <c r="E36" s="139">
        <f>(INDEX('Points - Runs'!$A$5:$Z$58,MATCH($A36,'Points - Runs'!$A$5:$A$58,0),MATCH(E$7,'Points - Runs'!$A$5:$Z$5,0)))+((INDEX('Points - Runs 50s'!$A$5:$Z$58,MATCH($A36,'Points - Runs 50s'!$A$5:$A$58,0),MATCH(E$7,'Points - Runs 50s'!$A$5:$Z$5,0)))*25)+((INDEX('Points - Runs 100s'!$A$5:$Z$58,MATCH($A36,'Points - Runs 100s'!$A$5:$A$58,0),MATCH(E$7,'Points - Runs 100s'!$A$5:$Z$5,0)))*50)+((INDEX('Points - Wickets'!$A$5:$Z$58,MATCH($A36,'Points - Wickets'!$A$5:$A$58,0),MATCH(E$7,'Points - Wickets'!$A$5:$Z$5,0)))*10)+((INDEX('Points - 5 fers'!$A$5:$Z$58,MATCH($A36,'Points - 5 fers'!$A$5:$A$58,0),MATCH(E$7,'Points - 5 fers'!$A$5:$Z$5,0)))*50)+((INDEX('Points - Hattrick'!$A$5:$Z$58,MATCH($A36,'Points - Hattrick'!$A$5:$A$58,0),MATCH(E$7,'Points - Hattrick'!$A$5:$Z$5,0)))*100)+((INDEX('Points - Fielding'!$A$5:$Z$58,MATCH($A36,'Points - Fielding'!$A$5:$A$58,0),MATCH(E$7,'Points - Fielding'!$A$5:$Z$5,0)))*10)</f>
        <v>120</v>
      </c>
      <c r="F36" s="139">
        <f>(INDEX('Points - Runs'!$A$5:$Z$58,MATCH($A36,'Points - Runs'!$A$5:$A$58,0),MATCH(F$7,'Points - Runs'!$A$5:$Z$5,0)))+((INDEX('Points - Runs 50s'!$A$5:$Z$58,MATCH($A36,'Points - Runs 50s'!$A$5:$A$58,0),MATCH(F$7,'Points - Runs 50s'!$A$5:$Z$5,0)))*25)+((INDEX('Points - Runs 100s'!$A$5:$Z$58,MATCH($A36,'Points - Runs 100s'!$A$5:$A$58,0),MATCH(F$7,'Points - Runs 100s'!$A$5:$Z$5,0)))*50)+((INDEX('Points - Wickets'!$A$5:$Z$58,MATCH($A36,'Points - Wickets'!$A$5:$A$58,0),MATCH(F$7,'Points - Wickets'!$A$5:$Z$5,0)))*10)+((INDEX('Points - 5 fers'!$A$5:$Z$58,MATCH($A36,'Points - 5 fers'!$A$5:$A$58,0),MATCH(F$7,'Points - 5 fers'!$A$5:$Z$5,0)))*50)+((INDEX('Points - Hattrick'!$A$5:$Z$58,MATCH($A36,'Points - Hattrick'!$A$5:$A$58,0),MATCH(F$7,'Points - Hattrick'!$A$5:$Z$5,0)))*100)+((INDEX('Points - Fielding'!$A$5:$Z$58,MATCH($A36,'Points - Fielding'!$A$5:$A$58,0),MATCH(F$7,'Points - Fielding'!$A$5:$Z$5,0)))*10)</f>
        <v>46</v>
      </c>
      <c r="G36" s="139">
        <f>(INDEX('Points - Runs'!$A$5:$Z$58,MATCH($A36,'Points - Runs'!$A$5:$A$58,0),MATCH(G$7,'Points - Runs'!$A$5:$Z$5,0)))+((INDEX('Points - Runs 50s'!$A$5:$Z$58,MATCH($A36,'Points - Runs 50s'!$A$5:$A$58,0),MATCH(G$7,'Points - Runs 50s'!$A$5:$Z$5,0)))*25)+((INDEX('Points - Runs 100s'!$A$5:$Z$58,MATCH($A36,'Points - Runs 100s'!$A$5:$A$58,0),MATCH(G$7,'Points - Runs 100s'!$A$5:$Z$5,0)))*50)+((INDEX('Points - Wickets'!$A$5:$Z$58,MATCH($A36,'Points - Wickets'!$A$5:$A$58,0),MATCH(G$7,'Points - Wickets'!$A$5:$Z$5,0)))*10)+((INDEX('Points - 5 fers'!$A$5:$Z$58,MATCH($A36,'Points - 5 fers'!$A$5:$A$58,0),MATCH(G$7,'Points - 5 fers'!$A$5:$Z$5,0)))*50)+((INDEX('Points - Hattrick'!$A$5:$Z$58,MATCH($A36,'Points - Hattrick'!$A$5:$A$58,0),MATCH(G$7,'Points - Hattrick'!$A$5:$Z$5,0)))*100)+((INDEX('Points - Fielding'!$A$5:$Z$58,MATCH($A36,'Points - Fielding'!$A$5:$A$58,0),MATCH(G$7,'Points - Fielding'!$A$5:$Z$5,0)))*10)</f>
        <v>10</v>
      </c>
      <c r="H36" s="128">
        <f>(INDEX('Points - Runs'!$A$5:$Z$58,MATCH($A36,'Points - Runs'!$A$5:$A$58,0),MATCH(H$7,'Points - Runs'!$A$5:$Z$5,0)))+((INDEX('Points - Runs 50s'!$A$5:$Z$58,MATCH($A36,'Points - Runs 50s'!$A$5:$A$58,0),MATCH(H$7,'Points - Runs 50s'!$A$5:$Z$5,0)))*25)+((INDEX('Points - Runs 100s'!$A$5:$Z$58,MATCH($A36,'Points - Runs 100s'!$A$5:$A$58,0),MATCH(H$7,'Points - Runs 100s'!$A$5:$Z$5,0)))*50)+((INDEX('Points - Wickets'!$A$5:$Z$58,MATCH($A36,'Points - Wickets'!$A$5:$A$58,0),MATCH(H$7,'Points - Wickets'!$A$5:$Z$5,0)))*10)+((INDEX('Points - 5 fers'!$A$5:$Z$58,MATCH($A36,'Points - 5 fers'!$A$5:$A$58,0),MATCH(H$7,'Points - 5 fers'!$A$5:$Z$5,0)))*50)+((INDEX('Points - Hattrick'!$A$5:$Z$58,MATCH($A36,'Points - Hattrick'!$A$5:$A$58,0),MATCH(H$7,'Points - Hattrick'!$A$5:$Z$5,0)))*100)+((INDEX('Points - Fielding'!$A$5:$Z$58,MATCH($A36,'Points - Fielding'!$A$5:$A$58,0),MATCH(H$7,'Points - Fielding'!$A$5:$Z$5,0)))*10)</f>
        <v>119</v>
      </c>
      <c r="I36" s="128">
        <f>(INDEX('Points - Runs'!$A$5:$Z$58,MATCH($A36,'Points - Runs'!$A$5:$A$58,0),MATCH(I$7,'Points - Runs'!$A$5:$Z$5,0)))+((INDEX('Points - Runs 50s'!$A$5:$Z$58,MATCH($A36,'Points - Runs 50s'!$A$5:$A$58,0),MATCH(I$7,'Points - Runs 50s'!$A$5:$Z$5,0)))*25)+((INDEX('Points - Runs 100s'!$A$5:$Z$58,MATCH($A36,'Points - Runs 100s'!$A$5:$A$58,0),MATCH(I$7,'Points - Runs 100s'!$A$5:$Z$5,0)))*50)+((INDEX('Points - Wickets'!$A$5:$Z$58,MATCH($A36,'Points - Wickets'!$A$5:$A$58,0),MATCH(I$7,'Points - Wickets'!$A$5:$Z$5,0)))*10)+((INDEX('Points - 5 fers'!$A$5:$Z$58,MATCH($A36,'Points - 5 fers'!$A$5:$A$58,0),MATCH(I$7,'Points - 5 fers'!$A$5:$Z$5,0)))*50)+((INDEX('Points - Hattrick'!$A$5:$Z$58,MATCH($A36,'Points - Hattrick'!$A$5:$A$58,0),MATCH(I$7,'Points - Hattrick'!$A$5:$Z$5,0)))*100)+((INDEX('Points - Fielding'!$A$5:$Z$58,MATCH($A36,'Points - Fielding'!$A$5:$A$58,0),MATCH(I$7,'Points - Fielding'!$A$5:$Z$5,0)))*10)</f>
        <v>96</v>
      </c>
      <c r="J36" s="130">
        <f>(INDEX('Points - Runs'!$A$5:$Z$58,MATCH($A36,'Points - Runs'!$A$5:$A$58,0),MATCH(J$7,'Points - Runs'!$A$5:$Z$5,0)))+((INDEX('Points - Runs 50s'!$A$5:$Z$58,MATCH($A36,'Points - Runs 50s'!$A$5:$A$58,0),MATCH(J$7,'Points - Runs 50s'!$A$5:$Z$5,0)))*25)+((INDEX('Points - Runs 100s'!$A$5:$Z$58,MATCH($A36,'Points - Runs 100s'!$A$5:$A$58,0),MATCH(J$7,'Points - Runs 100s'!$A$5:$Z$5,0)))*50)+((INDEX('Points - Wickets'!$A$5:$Z$58,MATCH($A36,'Points - Wickets'!$A$5:$A$58,0),MATCH(J$7,'Points - Wickets'!$A$5:$Z$5,0)))*10)+((INDEX('Points - 5 fers'!$A$5:$Z$58,MATCH($A36,'Points - 5 fers'!$A$5:$A$58,0),MATCH(J$7,'Points - 5 fers'!$A$5:$Z$5,0)))*50)+((INDEX('Points - Hattrick'!$A$5:$Z$58,MATCH($A36,'Points - Hattrick'!$A$5:$A$58,0),MATCH(J$7,'Points - Hattrick'!$A$5:$Z$5,0)))*100)+((INDEX('Points - Fielding'!$A$5:$Z$58,MATCH($A36,'Points - Fielding'!$A$5:$A$58,0),MATCH(J$7,'Points - Fielding'!$A$5:$Z$5,0)))*10)</f>
        <v>0</v>
      </c>
      <c r="K36" s="129">
        <f>(INDEX('Points - Runs'!$A$5:$Z$58,MATCH($A36,'Points - Runs'!$A$5:$A$58,0),MATCH(K$7,'Points - Runs'!$A$5:$Z$5,0)))+((INDEX('Points - Runs 50s'!$A$5:$Z$58,MATCH($A36,'Points - Runs 50s'!$A$5:$A$58,0),MATCH(K$7,'Points - Runs 50s'!$A$5:$Z$5,0)))*25)+((INDEX('Points - Runs 100s'!$A$5:$Z$58,MATCH($A36,'Points - Runs 100s'!$A$5:$A$58,0),MATCH(K$7,'Points - Runs 100s'!$A$5:$Z$5,0)))*50)+((INDEX('Points - Wickets'!$A$5:$Z$58,MATCH($A36,'Points - Wickets'!$A$5:$A$58,0),MATCH(K$7,'Points - Wickets'!$A$5:$Z$5,0)))*10)+((INDEX('Points - 5 fers'!$A$5:$Z$58,MATCH($A36,'Points - 5 fers'!$A$5:$A$58,0),MATCH(K$7,'Points - 5 fers'!$A$5:$Z$5,0)))*50)+((INDEX('Points - Hattrick'!$A$5:$Z$58,MATCH($A36,'Points - Hattrick'!$A$5:$A$58,0),MATCH(K$7,'Points - Hattrick'!$A$5:$Z$5,0)))*100)+((INDEX('Points - Fielding'!$A$5:$Z$58,MATCH($A36,'Points - Fielding'!$A$5:$A$58,0),MATCH(K$7,'Points - Fielding'!$A$5:$Z$5,0)))*10)</f>
        <v>0</v>
      </c>
      <c r="L36" s="130">
        <f>(INDEX('Points - Runs'!$A$5:$Z$58,MATCH($A36,'Points - Runs'!$A$5:$A$58,0),MATCH(L$7,'Points - Runs'!$A$5:$Z$5,0)))+((INDEX('Points - Runs 50s'!$A$5:$Z$58,MATCH($A36,'Points - Runs 50s'!$A$5:$A$58,0),MATCH(L$7,'Points - Runs 50s'!$A$5:$Z$5,0)))*25)+((INDEX('Points - Runs 100s'!$A$5:$Z$58,MATCH($A36,'Points - Runs 100s'!$A$5:$A$58,0),MATCH(L$7,'Points - Runs 100s'!$A$5:$Z$5,0)))*50)+((INDEX('Points - Wickets'!$A$5:$Z$58,MATCH($A36,'Points - Wickets'!$A$5:$A$58,0),MATCH(L$7,'Points - Wickets'!$A$5:$Z$5,0)))*10)+((INDEX('Points - 5 fers'!$A$5:$Z$58,MATCH($A36,'Points - 5 fers'!$A$5:$A$58,0),MATCH(L$7,'Points - 5 fers'!$A$5:$Z$5,0)))*50)+((INDEX('Points - Hattrick'!$A$5:$Z$58,MATCH($A36,'Points - Hattrick'!$A$5:$A$58,0),MATCH(L$7,'Points - Hattrick'!$A$5:$Z$5,0)))*100)+((INDEX('Points - Fielding'!$A$5:$Z$58,MATCH($A36,'Points - Fielding'!$A$5:$A$58,0),MATCH(L$7,'Points - Fielding'!$A$5:$Z$5,0)))*10)</f>
        <v>19</v>
      </c>
      <c r="M36" s="130">
        <f>(INDEX('Points - Runs'!$A$5:$Z$58,MATCH($A36,'Points - Runs'!$A$5:$A$58,0),MATCH(M$7,'Points - Runs'!$A$5:$Z$5,0)))+((INDEX('Points - Runs 50s'!$A$5:$Z$58,MATCH($A36,'Points - Runs 50s'!$A$5:$A$58,0),MATCH(M$7,'Points - Runs 50s'!$A$5:$Z$5,0)))*25)+((INDEX('Points - Runs 100s'!$A$5:$Z$58,MATCH($A36,'Points - Runs 100s'!$A$5:$A$58,0),MATCH(M$7,'Points - Runs 100s'!$A$5:$Z$5,0)))*50)+((INDEX('Points - Wickets'!$A$5:$Z$58,MATCH($A36,'Points - Wickets'!$A$5:$A$58,0),MATCH(M$7,'Points - Wickets'!$A$5:$Z$5,0)))*10)+((INDEX('Points - 5 fers'!$A$5:$Z$58,MATCH($A36,'Points - 5 fers'!$A$5:$A$58,0),MATCH(M$7,'Points - 5 fers'!$A$5:$Z$5,0)))*50)+((INDEX('Points - Hattrick'!$A$5:$Z$58,MATCH($A36,'Points - Hattrick'!$A$5:$A$58,0),MATCH(M$7,'Points - Hattrick'!$A$5:$Z$5,0)))*100)+((INDEX('Points - Fielding'!$A$5:$Z$58,MATCH($A36,'Points - Fielding'!$A$5:$A$58,0),MATCH(M$7,'Points - Fielding'!$A$5:$Z$5,0)))*10)</f>
        <v>0</v>
      </c>
      <c r="N36" s="130">
        <f>(INDEX('Points - Runs'!$A$5:$Z$58,MATCH($A36,'Points - Runs'!$A$5:$A$58,0),MATCH(N$7,'Points - Runs'!$A$5:$Z$5,0)))+((INDEX('Points - Runs 50s'!$A$5:$Z$58,MATCH($A36,'Points - Runs 50s'!$A$5:$A$58,0),MATCH(N$7,'Points - Runs 50s'!$A$5:$Z$5,0)))*25)+((INDEX('Points - Runs 100s'!$A$5:$Z$58,MATCH($A36,'Points - Runs 100s'!$A$5:$A$58,0),MATCH(N$7,'Points - Runs 100s'!$A$5:$Z$5,0)))*50)+((INDEX('Points - Wickets'!$A$5:$Z$58,MATCH($A36,'Points - Wickets'!$A$5:$A$58,0),MATCH(N$7,'Points - Wickets'!$A$5:$Z$5,0)))*10)+((INDEX('Points - 5 fers'!$A$5:$Z$58,MATCH($A36,'Points - 5 fers'!$A$5:$A$58,0),MATCH(N$7,'Points - 5 fers'!$A$5:$Z$5,0)))*50)+((INDEX('Points - Hattrick'!$A$5:$Z$58,MATCH($A36,'Points - Hattrick'!$A$5:$A$58,0),MATCH(N$7,'Points - Hattrick'!$A$5:$Z$5,0)))*100)+((INDEX('Points - Fielding'!$A$5:$Z$58,MATCH($A36,'Points - Fielding'!$A$5:$A$58,0),MATCH(N$7,'Points - Fielding'!$A$5:$Z$5,0)))*10)</f>
        <v>0</v>
      </c>
      <c r="O36" s="130">
        <f>(INDEX('Points - Runs'!$A$5:$Z$58,MATCH($A36,'Points - Runs'!$A$5:$A$58,0),MATCH(O$7,'Points - Runs'!$A$5:$Z$5,0)))+((INDEX('Points - Runs 50s'!$A$5:$Z$58,MATCH($A36,'Points - Runs 50s'!$A$5:$A$58,0),MATCH(O$7,'Points - Runs 50s'!$A$5:$Z$5,0)))*25)+((INDEX('Points - Runs 100s'!$A$5:$Z$58,MATCH($A36,'Points - Runs 100s'!$A$5:$A$58,0),MATCH(O$7,'Points - Runs 100s'!$A$5:$Z$5,0)))*50)+((INDEX('Points - Wickets'!$A$5:$Z$58,MATCH($A36,'Points - Wickets'!$A$5:$A$58,0),MATCH(O$7,'Points - Wickets'!$A$5:$Z$5,0)))*10)+((INDEX('Points - 5 fers'!$A$5:$Z$58,MATCH($A36,'Points - 5 fers'!$A$5:$A$58,0),MATCH(O$7,'Points - 5 fers'!$A$5:$Z$5,0)))*50)+((INDEX('Points - Hattrick'!$A$5:$Z$58,MATCH($A36,'Points - Hattrick'!$A$5:$A$58,0),MATCH(O$7,'Points - Hattrick'!$A$5:$Z$5,0)))*100)+((INDEX('Points - Fielding'!$A$5:$Z$58,MATCH($A36,'Points - Fielding'!$A$5:$A$58,0),MATCH(O$7,'Points - Fielding'!$A$5:$Z$5,0)))*10)</f>
        <v>131</v>
      </c>
      <c r="P36" s="131">
        <f>(INDEX('Points - Runs'!$A$5:$Z$58,MATCH($A36,'Points - Runs'!$A$5:$A$58,0),MATCH(P$7,'Points - Runs'!$A$5:$Z$5,0)))+((INDEX('Points - Runs 50s'!$A$5:$Z$58,MATCH($A36,'Points - Runs 50s'!$A$5:$A$58,0),MATCH(P$7,'Points - Runs 50s'!$A$5:$Z$5,0)))*25)+((INDEX('Points - Runs 100s'!$A$5:$Z$58,MATCH($A36,'Points - Runs 100s'!$A$5:$A$58,0),MATCH(P$7,'Points - Runs 100s'!$A$5:$Z$5,0)))*50)+((INDEX('Points - Wickets'!$A$5:$Z$58,MATCH($A36,'Points - Wickets'!$A$5:$A$58,0),MATCH(P$7,'Points - Wickets'!$A$5:$Z$5,0)))*10)+((INDEX('Points - 5 fers'!$A$5:$Z$58,MATCH($A36,'Points - 5 fers'!$A$5:$A$58,0),MATCH(P$7,'Points - 5 fers'!$A$5:$Z$5,0)))*50)+((INDEX('Points - Hattrick'!$A$5:$Z$58,MATCH($A36,'Points - Hattrick'!$A$5:$A$58,0),MATCH(P$7,'Points - Hattrick'!$A$5:$Z$5,0)))*100)+((INDEX('Points - Fielding'!$A$5:$Z$58,MATCH($A36,'Points - Fielding'!$A$5:$A$58,0),MATCH(P$7,'Points - Fielding'!$A$5:$Z$5,0)))*10)</f>
        <v>25</v>
      </c>
      <c r="Q36" s="128">
        <f>(INDEX('Points - Runs'!$A$5:$Z$58,MATCH($A36,'Points - Runs'!$A$5:$A$58,0),MATCH(Q$7,'Points - Runs'!$A$5:$Z$5,0)))+((INDEX('Points - Runs 50s'!$A$5:$Z$58,MATCH($A36,'Points - Runs 50s'!$A$5:$A$58,0),MATCH(Q$7,'Points - Runs 50s'!$A$5:$Z$5,0)))*25)+((INDEX('Points - Runs 100s'!$A$5:$Z$58,MATCH($A36,'Points - Runs 100s'!$A$5:$A$58,0),MATCH(Q$7,'Points - Runs 100s'!$A$5:$Z$5,0)))*50)+((INDEX('Points - Wickets'!$A$5:$Z$58,MATCH($A36,'Points - Wickets'!$A$5:$A$58,0),MATCH(Q$7,'Points - Wickets'!$A$5:$Z$5,0)))*10)+((INDEX('Points - 5 fers'!$A$5:$Z$58,MATCH($A36,'Points - 5 fers'!$A$5:$A$58,0),MATCH(Q$7,'Points - 5 fers'!$A$5:$Z$5,0)))*50)+((INDEX('Points - Hattrick'!$A$5:$Z$58,MATCH($A36,'Points - Hattrick'!$A$5:$A$58,0),MATCH(Q$7,'Points - Hattrick'!$A$5:$Z$5,0)))*100)+((INDEX('Points - Fielding'!$A$5:$Z$58,MATCH($A36,'Points - Fielding'!$A$5:$A$58,0),MATCH(Q$7,'Points - Fielding'!$A$5:$Z$5,0)))*10)</f>
        <v>0</v>
      </c>
      <c r="R36" s="128">
        <f>(INDEX('Points - Runs'!$A$5:$Z$58,MATCH($A36,'Points - Runs'!$A$5:$A$58,0),MATCH(R$7,'Points - Runs'!$A$5:$Z$5,0)))+((INDEX('Points - Runs 50s'!$A$5:$Z$58,MATCH($A36,'Points - Runs 50s'!$A$5:$A$58,0),MATCH(R$7,'Points - Runs 50s'!$A$5:$Z$5,0)))*25)+((INDEX('Points - Runs 100s'!$A$5:$Z$58,MATCH($A36,'Points - Runs 100s'!$A$5:$A$58,0),MATCH(R$7,'Points - Runs 100s'!$A$5:$Z$5,0)))*50)+((INDEX('Points - Wickets'!$A$5:$Z$58,MATCH($A36,'Points - Wickets'!$A$5:$A$58,0),MATCH(R$7,'Points - Wickets'!$A$5:$Z$5,0)))*10)+((INDEX('Points - 5 fers'!$A$5:$Z$58,MATCH($A36,'Points - 5 fers'!$A$5:$A$58,0),MATCH(R$7,'Points - 5 fers'!$A$5:$Z$5,0)))*50)+((INDEX('Points - Hattrick'!$A$5:$Z$58,MATCH($A36,'Points - Hattrick'!$A$5:$A$58,0),MATCH(R$7,'Points - Hattrick'!$A$5:$Z$5,0)))*100)+((INDEX('Points - Fielding'!$A$5:$Z$58,MATCH($A36,'Points - Fielding'!$A$5:$A$58,0),MATCH(R$7,'Points - Fielding'!$A$5:$Z$5,0)))*10)</f>
        <v>0</v>
      </c>
      <c r="S36" s="128">
        <f>(INDEX('Points - Runs'!$A$5:$Z$58,MATCH($A36,'Points - Runs'!$A$5:$A$58,0),MATCH(S$7,'Points - Runs'!$A$5:$Z$5,0)))+((INDEX('Points - Runs 50s'!$A$5:$Z$58,MATCH($A36,'Points - Runs 50s'!$A$5:$A$58,0),MATCH(S$7,'Points - Runs 50s'!$A$5:$Z$5,0)))*25)+((INDEX('Points - Runs 100s'!$A$5:$Z$58,MATCH($A36,'Points - Runs 100s'!$A$5:$A$58,0),MATCH(S$7,'Points - Runs 100s'!$A$5:$Z$5,0)))*50)+((INDEX('Points - Wickets'!$A$5:$Z$58,MATCH($A36,'Points - Wickets'!$A$5:$A$58,0),MATCH(S$7,'Points - Wickets'!$A$5:$Z$5,0)))*10)+((INDEX('Points - 5 fers'!$A$5:$Z$58,MATCH($A36,'Points - 5 fers'!$A$5:$A$58,0),MATCH(S$7,'Points - 5 fers'!$A$5:$Z$5,0)))*50)+((INDEX('Points - Hattrick'!$A$5:$Z$58,MATCH($A36,'Points - Hattrick'!$A$5:$A$58,0),MATCH(S$7,'Points - Hattrick'!$A$5:$Z$5,0)))*100)+((INDEX('Points - Fielding'!$A$5:$Z$58,MATCH($A36,'Points - Fielding'!$A$5:$A$58,0),MATCH(S$7,'Points - Fielding'!$A$5:$Z$5,0)))*10)</f>
        <v>0</v>
      </c>
      <c r="T36" s="128">
        <f>(INDEX('Points - Runs'!$A$5:$Z$58,MATCH($A36,'Points - Runs'!$A$5:$A$58,0),MATCH(T$7,'Points - Runs'!$A$5:$Z$5,0)))+((INDEX('Points - Runs 50s'!$A$5:$Z$58,MATCH($A36,'Points - Runs 50s'!$A$5:$A$58,0),MATCH(T$7,'Points - Runs 50s'!$A$5:$Z$5,0)))*25)+((INDEX('Points - Runs 100s'!$A$5:$Z$58,MATCH($A36,'Points - Runs 100s'!$A$5:$A$58,0),MATCH(T$7,'Points - Runs 100s'!$A$5:$Z$5,0)))*50)+((INDEX('Points - Wickets'!$A$5:$Z$58,MATCH($A36,'Points - Wickets'!$A$5:$A$58,0),MATCH(T$7,'Points - Wickets'!$A$5:$Z$5,0)))*10)+((INDEX('Points - 5 fers'!$A$5:$Z$58,MATCH($A36,'Points - 5 fers'!$A$5:$A$58,0),MATCH(T$7,'Points - 5 fers'!$A$5:$Z$5,0)))*50)+((INDEX('Points - Hattrick'!$A$5:$Z$58,MATCH($A36,'Points - Hattrick'!$A$5:$A$58,0),MATCH(T$7,'Points - Hattrick'!$A$5:$Z$5,0)))*100)+((INDEX('Points - Fielding'!$A$5:$Z$58,MATCH($A36,'Points - Fielding'!$A$5:$A$58,0),MATCH(T$7,'Points - Fielding'!$A$5:$Z$5,0)))*10)</f>
        <v>0</v>
      </c>
      <c r="U36" s="128">
        <f>(INDEX('Points - Runs'!$A$5:$Z$58,MATCH($A36,'Points - Runs'!$A$5:$A$58,0),MATCH(U$7,'Points - Runs'!$A$5:$Z$5,0)))+((INDEX('Points - Runs 50s'!$A$5:$Z$58,MATCH($A36,'Points - Runs 50s'!$A$5:$A$58,0),MATCH(U$7,'Points - Runs 50s'!$A$5:$Z$5,0)))*25)+((INDEX('Points - Runs 100s'!$A$5:$Z$58,MATCH($A36,'Points - Runs 100s'!$A$5:$A$58,0),MATCH(U$7,'Points - Runs 100s'!$A$5:$Z$5,0)))*50)+((INDEX('Points - Wickets'!$A$5:$Z$58,MATCH($A36,'Points - Wickets'!$A$5:$A$58,0),MATCH(U$7,'Points - Wickets'!$A$5:$Z$5,0)))*10)+((INDEX('Points - 5 fers'!$A$5:$Z$58,MATCH($A36,'Points - 5 fers'!$A$5:$A$58,0),MATCH(U$7,'Points - 5 fers'!$A$5:$Z$5,0)))*50)+((INDEX('Points - Hattrick'!$A$5:$Z$58,MATCH($A36,'Points - Hattrick'!$A$5:$A$58,0),MATCH(U$7,'Points - Hattrick'!$A$5:$Z$5,0)))*100)+((INDEX('Points - Fielding'!$A$5:$Z$58,MATCH($A36,'Points - Fielding'!$A$5:$A$58,0),MATCH(U$7,'Points - Fielding'!$A$5:$Z$5,0)))*10)</f>
        <v>0</v>
      </c>
      <c r="V36" s="128">
        <f>(INDEX('Points - Runs'!$A$5:$Z$58,MATCH($A36,'Points - Runs'!$A$5:$A$58,0),MATCH(V$7,'Points - Runs'!$A$5:$Z$5,0)))+((INDEX('Points - Runs 50s'!$A$5:$Z$58,MATCH($A36,'Points - Runs 50s'!$A$5:$A$58,0),MATCH(V$7,'Points - Runs 50s'!$A$5:$Z$5,0)))*25)+((INDEX('Points - Runs 100s'!$A$5:$Z$58,MATCH($A36,'Points - Runs 100s'!$A$5:$A$58,0),MATCH(V$7,'Points - Runs 100s'!$A$5:$Z$5,0)))*50)+((INDEX('Points - Wickets'!$A$5:$Z$58,MATCH($A36,'Points - Wickets'!$A$5:$A$58,0),MATCH(V$7,'Points - Wickets'!$A$5:$Z$5,0)))*10)+((INDEX('Points - 5 fers'!$A$5:$Z$58,MATCH($A36,'Points - 5 fers'!$A$5:$A$58,0),MATCH(V$7,'Points - 5 fers'!$A$5:$Z$5,0)))*50)+((INDEX('Points - Hattrick'!$A$5:$Z$58,MATCH($A36,'Points - Hattrick'!$A$5:$A$58,0),MATCH(V$7,'Points - Hattrick'!$A$5:$Z$5,0)))*100)+((INDEX('Points - Fielding'!$A$5:$Z$58,MATCH($A36,'Points - Fielding'!$A$5:$A$58,0),MATCH(V$7,'Points - Fielding'!$A$5:$Z$5,0)))*10)</f>
        <v>0</v>
      </c>
      <c r="W36" s="129">
        <f>(INDEX('Points - Runs'!$A$5:$Z$58,MATCH($A36,'Points - Runs'!$A$5:$A$58,0),MATCH(W$7,'Points - Runs'!$A$5:$Z$5,0)))+((INDEX('Points - Runs 50s'!$A$5:$Z$58,MATCH($A36,'Points - Runs 50s'!$A$5:$A$58,0),MATCH(W$7,'Points - Runs 50s'!$A$5:$Z$5,0)))*25)+((INDEX('Points - Runs 100s'!$A$5:$Z$58,MATCH($A36,'Points - Runs 100s'!$A$5:$A$58,0),MATCH(W$7,'Points - Runs 100s'!$A$5:$Z$5,0)))*50)+((INDEX('Points - Wickets'!$A$5:$Z$58,MATCH($A36,'Points - Wickets'!$A$5:$A$58,0),MATCH(W$7,'Points - Wickets'!$A$5:$Z$5,0)))*10)+((INDEX('Points - 5 fers'!$A$5:$Z$58,MATCH($A36,'Points - 5 fers'!$A$5:$A$58,0),MATCH(W$7,'Points - 5 fers'!$A$5:$Z$5,0)))*50)+((INDEX('Points - Hattrick'!$A$5:$Z$58,MATCH($A36,'Points - Hattrick'!$A$5:$A$58,0),MATCH(W$7,'Points - Hattrick'!$A$5:$Z$5,0)))*100)+((INDEX('Points - Fielding'!$A$5:$Z$58,MATCH($A36,'Points - Fielding'!$A$5:$A$58,0),MATCH(W$7,'Points - Fielding'!$A$5:$Z$5,0)))*10)</f>
        <v>0</v>
      </c>
      <c r="X36" s="130">
        <f>(INDEX('Points - Runs'!$A$5:$Z$58,MATCH($A36,'Points - Runs'!$A$5:$A$58,0),MATCH(X$7,'Points - Runs'!$A$5:$Z$5,0)))+((INDEX('Points - Runs 50s'!$A$5:$Z$58,MATCH($A36,'Points - Runs 50s'!$A$5:$A$58,0),MATCH(X$7,'Points - Runs 50s'!$A$5:$Z$5,0)))*25)+((INDEX('Points - Runs 100s'!$A$5:$Z$58,MATCH($A36,'Points - Runs 100s'!$A$5:$A$58,0),MATCH(X$7,'Points - Runs 100s'!$A$5:$Z$5,0)))*50)+((INDEX('Points - Wickets'!$A$5:$Z$58,MATCH($A36,'Points - Wickets'!$A$5:$A$58,0),MATCH(X$7,'Points - Wickets'!$A$5:$Z$5,0)))*10)+((INDEX('Points - 5 fers'!$A$5:$Z$58,MATCH($A36,'Points - 5 fers'!$A$5:$A$58,0),MATCH(X$7,'Points - 5 fers'!$A$5:$Z$5,0)))*50)+((INDEX('Points - Hattrick'!$A$5:$Z$58,MATCH($A36,'Points - Hattrick'!$A$5:$A$58,0),MATCH(X$7,'Points - Hattrick'!$A$5:$Z$5,0)))*100)+((INDEX('Points - Fielding'!$A$5:$Z$58,MATCH($A36,'Points - Fielding'!$A$5:$A$58,0),MATCH(X$7,'Points - Fielding'!$A$5:$Z$5,0)))*10)</f>
        <v>0</v>
      </c>
      <c r="Y36" s="130">
        <f>(INDEX('Points - Runs'!$A$5:$Z$58,MATCH($A36,'Points - Runs'!$A$5:$A$58,0),MATCH(Y$7,'Points - Runs'!$A$5:$Z$5,0)))+((INDEX('Points - Runs 50s'!$A$5:$Z$58,MATCH($A36,'Points - Runs 50s'!$A$5:$A$58,0),MATCH(Y$7,'Points - Runs 50s'!$A$5:$Z$5,0)))*25)+((INDEX('Points - Runs 100s'!$A$5:$Z$58,MATCH($A36,'Points - Runs 100s'!$A$5:$A$58,0),MATCH(Y$7,'Points - Runs 100s'!$A$5:$Z$5,0)))*50)+((INDEX('Points - Wickets'!$A$5:$Z$58,MATCH($A36,'Points - Wickets'!$A$5:$A$58,0),MATCH(Y$7,'Points - Wickets'!$A$5:$Z$5,0)))*10)+((INDEX('Points - 5 fers'!$A$5:$Z$58,MATCH($A36,'Points - 5 fers'!$A$5:$A$58,0),MATCH(Y$7,'Points - 5 fers'!$A$5:$Z$5,0)))*50)+((INDEX('Points - Hattrick'!$A$5:$Z$58,MATCH($A36,'Points - Hattrick'!$A$5:$A$58,0),MATCH(Y$7,'Points - Hattrick'!$A$5:$Z$5,0)))*100)+((INDEX('Points - Fielding'!$A$5:$Z$58,MATCH($A36,'Points - Fielding'!$A$5:$A$58,0),MATCH(Y$7,'Points - Fielding'!$A$5:$Z$5,0)))*10)</f>
        <v>0</v>
      </c>
      <c r="Z36" s="130">
        <f>(INDEX('Points - Runs'!$A$5:$Z$58,MATCH($A36,'Points - Runs'!$A$5:$A$58,0),MATCH(Z$7,'Points - Runs'!$A$5:$Z$5,0)))+((INDEX('Points - Runs 50s'!$A$5:$Z$58,MATCH($A36,'Points - Runs 50s'!$A$5:$A$58,0),MATCH(Z$7,'Points - Runs 50s'!$A$5:$Z$5,0)))*25)+((INDEX('Points - Runs 100s'!$A$5:$Z$58,MATCH($A36,'Points - Runs 100s'!$A$5:$A$58,0),MATCH(Z$7,'Points - Runs 100s'!$A$5:$Z$5,0)))*50)+((INDEX('Points - Wickets'!$A$5:$Z$58,MATCH($A36,'Points - Wickets'!$A$5:$A$58,0),MATCH(Z$7,'Points - Wickets'!$A$5:$Z$5,0)))*10)+((INDEX('Points - 5 fers'!$A$5:$Z$58,MATCH($A36,'Points - 5 fers'!$A$5:$A$58,0),MATCH(Z$7,'Points - 5 fers'!$A$5:$Z$5,0)))*50)+((INDEX('Points - Hattrick'!$A$5:$Z$58,MATCH($A36,'Points - Hattrick'!$A$5:$A$58,0),MATCH(Z$7,'Points - Hattrick'!$A$5:$Z$5,0)))*100)+((INDEX('Points - Fielding'!$A$5:$Z$58,MATCH($A36,'Points - Fielding'!$A$5:$A$58,0),MATCH(Z$7,'Points - Fielding'!$A$5:$Z$5,0)))*10)</f>
        <v>0</v>
      </c>
      <c r="AA36" s="233">
        <f t="shared" si="2"/>
        <v>391</v>
      </c>
      <c r="AB36" s="231">
        <f t="shared" si="3"/>
        <v>175</v>
      </c>
      <c r="AC36" s="231">
        <f t="shared" si="4"/>
        <v>0</v>
      </c>
      <c r="AD36" s="231">
        <f t="shared" si="5"/>
        <v>0</v>
      </c>
      <c r="AE36" s="120">
        <f t="shared" si="0"/>
        <v>566</v>
      </c>
      <c r="AF36" s="187">
        <f t="shared" si="1"/>
        <v>56.6</v>
      </c>
      <c r="AH36" s="125">
        <f t="shared" si="6"/>
        <v>7</v>
      </c>
    </row>
    <row r="37" spans="1:34" s="125" customFormat="1" ht="18.75" customHeight="1" x14ac:dyDescent="0.25">
      <c r="A37" s="125" t="s">
        <v>33</v>
      </c>
      <c r="B37" s="126" t="s">
        <v>79</v>
      </c>
      <c r="C37" s="125" t="s">
        <v>105</v>
      </c>
      <c r="D37" s="127">
        <v>8.5</v>
      </c>
      <c r="E37" s="139">
        <f>(INDEX('Points - Runs'!$A$5:$Z$58,MATCH($A37,'Points - Runs'!$A$5:$A$58,0),MATCH(E$7,'Points - Runs'!$A$5:$Z$5,0)))+((INDEX('Points - Runs 50s'!$A$5:$Z$58,MATCH($A37,'Points - Runs 50s'!$A$5:$A$58,0),MATCH(E$7,'Points - Runs 50s'!$A$5:$Z$5,0)))*25)+((INDEX('Points - Runs 100s'!$A$5:$Z$58,MATCH($A37,'Points - Runs 100s'!$A$5:$A$58,0),MATCH(E$7,'Points - Runs 100s'!$A$5:$Z$5,0)))*50)+((INDEX('Points - Wickets'!$A$5:$Z$58,MATCH($A37,'Points - Wickets'!$A$5:$A$58,0),MATCH(E$7,'Points - Wickets'!$A$5:$Z$5,0)))*10)+((INDEX('Points - 5 fers'!$A$5:$Z$58,MATCH($A37,'Points - 5 fers'!$A$5:$A$58,0),MATCH(E$7,'Points - 5 fers'!$A$5:$Z$5,0)))*50)+((INDEX('Points - Hattrick'!$A$5:$Z$58,MATCH($A37,'Points - Hattrick'!$A$5:$A$58,0),MATCH(E$7,'Points - Hattrick'!$A$5:$Z$5,0)))*100)+((INDEX('Points - Fielding'!$A$5:$Z$58,MATCH($A37,'Points - Fielding'!$A$5:$A$58,0),MATCH(E$7,'Points - Fielding'!$A$5:$Z$5,0)))*10)</f>
        <v>13</v>
      </c>
      <c r="F37" s="139">
        <f>(INDEX('Points - Runs'!$A$5:$Z$58,MATCH($A37,'Points - Runs'!$A$5:$A$58,0),MATCH(F$7,'Points - Runs'!$A$5:$Z$5,0)))+((INDEX('Points - Runs 50s'!$A$5:$Z$58,MATCH($A37,'Points - Runs 50s'!$A$5:$A$58,0),MATCH(F$7,'Points - Runs 50s'!$A$5:$Z$5,0)))*25)+((INDEX('Points - Runs 100s'!$A$5:$Z$58,MATCH($A37,'Points - Runs 100s'!$A$5:$A$58,0),MATCH(F$7,'Points - Runs 100s'!$A$5:$Z$5,0)))*50)+((INDEX('Points - Wickets'!$A$5:$Z$58,MATCH($A37,'Points - Wickets'!$A$5:$A$58,0),MATCH(F$7,'Points - Wickets'!$A$5:$Z$5,0)))*10)+((INDEX('Points - 5 fers'!$A$5:$Z$58,MATCH($A37,'Points - 5 fers'!$A$5:$A$58,0),MATCH(F$7,'Points - 5 fers'!$A$5:$Z$5,0)))*50)+((INDEX('Points - Hattrick'!$A$5:$Z$58,MATCH($A37,'Points - Hattrick'!$A$5:$A$58,0),MATCH(F$7,'Points - Hattrick'!$A$5:$Z$5,0)))*100)+((INDEX('Points - Fielding'!$A$5:$Z$58,MATCH($A37,'Points - Fielding'!$A$5:$A$58,0),MATCH(F$7,'Points - Fielding'!$A$5:$Z$5,0)))*10)</f>
        <v>20</v>
      </c>
      <c r="G37" s="139">
        <f>(INDEX('Points - Runs'!$A$5:$Z$58,MATCH($A37,'Points - Runs'!$A$5:$A$58,0),MATCH(G$7,'Points - Runs'!$A$5:$Z$5,0)))+((INDEX('Points - Runs 50s'!$A$5:$Z$58,MATCH($A37,'Points - Runs 50s'!$A$5:$A$58,0),MATCH(G$7,'Points - Runs 50s'!$A$5:$Z$5,0)))*25)+((INDEX('Points - Runs 100s'!$A$5:$Z$58,MATCH($A37,'Points - Runs 100s'!$A$5:$A$58,0),MATCH(G$7,'Points - Runs 100s'!$A$5:$Z$5,0)))*50)+((INDEX('Points - Wickets'!$A$5:$Z$58,MATCH($A37,'Points - Wickets'!$A$5:$A$58,0),MATCH(G$7,'Points - Wickets'!$A$5:$Z$5,0)))*10)+((INDEX('Points - 5 fers'!$A$5:$Z$58,MATCH($A37,'Points - 5 fers'!$A$5:$A$58,0),MATCH(G$7,'Points - 5 fers'!$A$5:$Z$5,0)))*50)+((INDEX('Points - Hattrick'!$A$5:$Z$58,MATCH($A37,'Points - Hattrick'!$A$5:$A$58,0),MATCH(G$7,'Points - Hattrick'!$A$5:$Z$5,0)))*100)+((INDEX('Points - Fielding'!$A$5:$Z$58,MATCH($A37,'Points - Fielding'!$A$5:$A$58,0),MATCH(G$7,'Points - Fielding'!$A$5:$Z$5,0)))*10)</f>
        <v>57</v>
      </c>
      <c r="H37" s="128">
        <f>(INDEX('Points - Runs'!$A$5:$Z$58,MATCH($A37,'Points - Runs'!$A$5:$A$58,0),MATCH(H$7,'Points - Runs'!$A$5:$Z$5,0)))+((INDEX('Points - Runs 50s'!$A$5:$Z$58,MATCH($A37,'Points - Runs 50s'!$A$5:$A$58,0),MATCH(H$7,'Points - Runs 50s'!$A$5:$Z$5,0)))*25)+((INDEX('Points - Runs 100s'!$A$5:$Z$58,MATCH($A37,'Points - Runs 100s'!$A$5:$A$58,0),MATCH(H$7,'Points - Runs 100s'!$A$5:$Z$5,0)))*50)+((INDEX('Points - Wickets'!$A$5:$Z$58,MATCH($A37,'Points - Wickets'!$A$5:$A$58,0),MATCH(H$7,'Points - Wickets'!$A$5:$Z$5,0)))*10)+((INDEX('Points - 5 fers'!$A$5:$Z$58,MATCH($A37,'Points - 5 fers'!$A$5:$A$58,0),MATCH(H$7,'Points - 5 fers'!$A$5:$Z$5,0)))*50)+((INDEX('Points - Hattrick'!$A$5:$Z$58,MATCH($A37,'Points - Hattrick'!$A$5:$A$58,0),MATCH(H$7,'Points - Hattrick'!$A$5:$Z$5,0)))*100)+((INDEX('Points - Fielding'!$A$5:$Z$58,MATCH($A37,'Points - Fielding'!$A$5:$A$58,0),MATCH(H$7,'Points - Fielding'!$A$5:$Z$5,0)))*10)</f>
        <v>88</v>
      </c>
      <c r="I37" s="128">
        <f>(INDEX('Points - Runs'!$A$5:$Z$58,MATCH($A37,'Points - Runs'!$A$5:$A$58,0),MATCH(I$7,'Points - Runs'!$A$5:$Z$5,0)))+((INDEX('Points - Runs 50s'!$A$5:$Z$58,MATCH($A37,'Points - Runs 50s'!$A$5:$A$58,0),MATCH(I$7,'Points - Runs 50s'!$A$5:$Z$5,0)))*25)+((INDEX('Points - Runs 100s'!$A$5:$Z$58,MATCH($A37,'Points - Runs 100s'!$A$5:$A$58,0),MATCH(I$7,'Points - Runs 100s'!$A$5:$Z$5,0)))*50)+((INDEX('Points - Wickets'!$A$5:$Z$58,MATCH($A37,'Points - Wickets'!$A$5:$A$58,0),MATCH(I$7,'Points - Wickets'!$A$5:$Z$5,0)))*10)+((INDEX('Points - 5 fers'!$A$5:$Z$58,MATCH($A37,'Points - 5 fers'!$A$5:$A$58,0),MATCH(I$7,'Points - 5 fers'!$A$5:$Z$5,0)))*50)+((INDEX('Points - Hattrick'!$A$5:$Z$58,MATCH($A37,'Points - Hattrick'!$A$5:$A$58,0),MATCH(I$7,'Points - Hattrick'!$A$5:$Z$5,0)))*100)+((INDEX('Points - Fielding'!$A$5:$Z$58,MATCH($A37,'Points - Fielding'!$A$5:$A$58,0),MATCH(I$7,'Points - Fielding'!$A$5:$Z$5,0)))*10)</f>
        <v>100</v>
      </c>
      <c r="J37" s="130">
        <f>(INDEX('Points - Runs'!$A$5:$Z$58,MATCH($A37,'Points - Runs'!$A$5:$A$58,0),MATCH(J$7,'Points - Runs'!$A$5:$Z$5,0)))+((INDEX('Points - Runs 50s'!$A$5:$Z$58,MATCH($A37,'Points - Runs 50s'!$A$5:$A$58,0),MATCH(J$7,'Points - Runs 50s'!$A$5:$Z$5,0)))*25)+((INDEX('Points - Runs 100s'!$A$5:$Z$58,MATCH($A37,'Points - Runs 100s'!$A$5:$A$58,0),MATCH(J$7,'Points - Runs 100s'!$A$5:$Z$5,0)))*50)+((INDEX('Points - Wickets'!$A$5:$Z$58,MATCH($A37,'Points - Wickets'!$A$5:$A$58,0),MATCH(J$7,'Points - Wickets'!$A$5:$Z$5,0)))*10)+((INDEX('Points - 5 fers'!$A$5:$Z$58,MATCH($A37,'Points - 5 fers'!$A$5:$A$58,0),MATCH(J$7,'Points - 5 fers'!$A$5:$Z$5,0)))*50)+((INDEX('Points - Hattrick'!$A$5:$Z$58,MATCH($A37,'Points - Hattrick'!$A$5:$A$58,0),MATCH(J$7,'Points - Hattrick'!$A$5:$Z$5,0)))*100)+((INDEX('Points - Fielding'!$A$5:$Z$58,MATCH($A37,'Points - Fielding'!$A$5:$A$58,0),MATCH(J$7,'Points - Fielding'!$A$5:$Z$5,0)))*10)</f>
        <v>107</v>
      </c>
      <c r="K37" s="129">
        <f>(INDEX('Points - Runs'!$A$5:$Z$58,MATCH($A37,'Points - Runs'!$A$5:$A$58,0),MATCH(K$7,'Points - Runs'!$A$5:$Z$5,0)))+((INDEX('Points - Runs 50s'!$A$5:$Z$58,MATCH($A37,'Points - Runs 50s'!$A$5:$A$58,0),MATCH(K$7,'Points - Runs 50s'!$A$5:$Z$5,0)))*25)+((INDEX('Points - Runs 100s'!$A$5:$Z$58,MATCH($A37,'Points - Runs 100s'!$A$5:$A$58,0),MATCH(K$7,'Points - Runs 100s'!$A$5:$Z$5,0)))*50)+((INDEX('Points - Wickets'!$A$5:$Z$58,MATCH($A37,'Points - Wickets'!$A$5:$A$58,0),MATCH(K$7,'Points - Wickets'!$A$5:$Z$5,0)))*10)+((INDEX('Points - 5 fers'!$A$5:$Z$58,MATCH($A37,'Points - 5 fers'!$A$5:$A$58,0),MATCH(K$7,'Points - 5 fers'!$A$5:$Z$5,0)))*50)+((INDEX('Points - Hattrick'!$A$5:$Z$58,MATCH($A37,'Points - Hattrick'!$A$5:$A$58,0),MATCH(K$7,'Points - Hattrick'!$A$5:$Z$5,0)))*100)+((INDEX('Points - Fielding'!$A$5:$Z$58,MATCH($A37,'Points - Fielding'!$A$5:$A$58,0),MATCH(K$7,'Points - Fielding'!$A$5:$Z$5,0)))*10)</f>
        <v>40</v>
      </c>
      <c r="L37" s="130">
        <f>(INDEX('Points - Runs'!$A$5:$Z$58,MATCH($A37,'Points - Runs'!$A$5:$A$58,0),MATCH(L$7,'Points - Runs'!$A$5:$Z$5,0)))+((INDEX('Points - Runs 50s'!$A$5:$Z$58,MATCH($A37,'Points - Runs 50s'!$A$5:$A$58,0),MATCH(L$7,'Points - Runs 50s'!$A$5:$Z$5,0)))*25)+((INDEX('Points - Runs 100s'!$A$5:$Z$58,MATCH($A37,'Points - Runs 100s'!$A$5:$A$58,0),MATCH(L$7,'Points - Runs 100s'!$A$5:$Z$5,0)))*50)+((INDEX('Points - Wickets'!$A$5:$Z$58,MATCH($A37,'Points - Wickets'!$A$5:$A$58,0),MATCH(L$7,'Points - Wickets'!$A$5:$Z$5,0)))*10)+((INDEX('Points - 5 fers'!$A$5:$Z$58,MATCH($A37,'Points - 5 fers'!$A$5:$A$58,0),MATCH(L$7,'Points - 5 fers'!$A$5:$Z$5,0)))*50)+((INDEX('Points - Hattrick'!$A$5:$Z$58,MATCH($A37,'Points - Hattrick'!$A$5:$A$58,0),MATCH(L$7,'Points - Hattrick'!$A$5:$Z$5,0)))*100)+((INDEX('Points - Fielding'!$A$5:$Z$58,MATCH($A37,'Points - Fielding'!$A$5:$A$58,0),MATCH(L$7,'Points - Fielding'!$A$5:$Z$5,0)))*10)</f>
        <v>0</v>
      </c>
      <c r="M37" s="130">
        <f>(INDEX('Points - Runs'!$A$5:$Z$58,MATCH($A37,'Points - Runs'!$A$5:$A$58,0),MATCH(M$7,'Points - Runs'!$A$5:$Z$5,0)))+((INDEX('Points - Runs 50s'!$A$5:$Z$58,MATCH($A37,'Points - Runs 50s'!$A$5:$A$58,0),MATCH(M$7,'Points - Runs 50s'!$A$5:$Z$5,0)))*25)+((INDEX('Points - Runs 100s'!$A$5:$Z$58,MATCH($A37,'Points - Runs 100s'!$A$5:$A$58,0),MATCH(M$7,'Points - Runs 100s'!$A$5:$Z$5,0)))*50)+((INDEX('Points - Wickets'!$A$5:$Z$58,MATCH($A37,'Points - Wickets'!$A$5:$A$58,0),MATCH(M$7,'Points - Wickets'!$A$5:$Z$5,0)))*10)+((INDEX('Points - 5 fers'!$A$5:$Z$58,MATCH($A37,'Points - 5 fers'!$A$5:$A$58,0),MATCH(M$7,'Points - 5 fers'!$A$5:$Z$5,0)))*50)+((INDEX('Points - Hattrick'!$A$5:$Z$58,MATCH($A37,'Points - Hattrick'!$A$5:$A$58,0),MATCH(M$7,'Points - Hattrick'!$A$5:$Z$5,0)))*100)+((INDEX('Points - Fielding'!$A$5:$Z$58,MATCH($A37,'Points - Fielding'!$A$5:$A$58,0),MATCH(M$7,'Points - Fielding'!$A$5:$Z$5,0)))*10)</f>
        <v>20</v>
      </c>
      <c r="N37" s="130">
        <f>(INDEX('Points - Runs'!$A$5:$Z$58,MATCH($A37,'Points - Runs'!$A$5:$A$58,0),MATCH(N$7,'Points - Runs'!$A$5:$Z$5,0)))+((INDEX('Points - Runs 50s'!$A$5:$Z$58,MATCH($A37,'Points - Runs 50s'!$A$5:$A$58,0),MATCH(N$7,'Points - Runs 50s'!$A$5:$Z$5,0)))*25)+((INDEX('Points - Runs 100s'!$A$5:$Z$58,MATCH($A37,'Points - Runs 100s'!$A$5:$A$58,0),MATCH(N$7,'Points - Runs 100s'!$A$5:$Z$5,0)))*50)+((INDEX('Points - Wickets'!$A$5:$Z$58,MATCH($A37,'Points - Wickets'!$A$5:$A$58,0),MATCH(N$7,'Points - Wickets'!$A$5:$Z$5,0)))*10)+((INDEX('Points - 5 fers'!$A$5:$Z$58,MATCH($A37,'Points - 5 fers'!$A$5:$A$58,0),MATCH(N$7,'Points - 5 fers'!$A$5:$Z$5,0)))*50)+((INDEX('Points - Hattrick'!$A$5:$Z$58,MATCH($A37,'Points - Hattrick'!$A$5:$A$58,0),MATCH(N$7,'Points - Hattrick'!$A$5:$Z$5,0)))*100)+((INDEX('Points - Fielding'!$A$5:$Z$58,MATCH($A37,'Points - Fielding'!$A$5:$A$58,0),MATCH(N$7,'Points - Fielding'!$A$5:$Z$5,0)))*10)</f>
        <v>20</v>
      </c>
      <c r="O37" s="130">
        <f>(INDEX('Points - Runs'!$A$5:$Z$58,MATCH($A37,'Points - Runs'!$A$5:$A$58,0),MATCH(O$7,'Points - Runs'!$A$5:$Z$5,0)))+((INDEX('Points - Runs 50s'!$A$5:$Z$58,MATCH($A37,'Points - Runs 50s'!$A$5:$A$58,0),MATCH(O$7,'Points - Runs 50s'!$A$5:$Z$5,0)))*25)+((INDEX('Points - Runs 100s'!$A$5:$Z$58,MATCH($A37,'Points - Runs 100s'!$A$5:$A$58,0),MATCH(O$7,'Points - Runs 100s'!$A$5:$Z$5,0)))*50)+((INDEX('Points - Wickets'!$A$5:$Z$58,MATCH($A37,'Points - Wickets'!$A$5:$A$58,0),MATCH(O$7,'Points - Wickets'!$A$5:$Z$5,0)))*10)+((INDEX('Points - 5 fers'!$A$5:$Z$58,MATCH($A37,'Points - 5 fers'!$A$5:$A$58,0),MATCH(O$7,'Points - 5 fers'!$A$5:$Z$5,0)))*50)+((INDEX('Points - Hattrick'!$A$5:$Z$58,MATCH($A37,'Points - Hattrick'!$A$5:$A$58,0),MATCH(O$7,'Points - Hattrick'!$A$5:$Z$5,0)))*100)+((INDEX('Points - Fielding'!$A$5:$Z$58,MATCH($A37,'Points - Fielding'!$A$5:$A$58,0),MATCH(O$7,'Points - Fielding'!$A$5:$Z$5,0)))*10)</f>
        <v>0</v>
      </c>
      <c r="P37" s="131">
        <f>(INDEX('Points - Runs'!$A$5:$Z$58,MATCH($A37,'Points - Runs'!$A$5:$A$58,0),MATCH(P$7,'Points - Runs'!$A$5:$Z$5,0)))+((INDEX('Points - Runs 50s'!$A$5:$Z$58,MATCH($A37,'Points - Runs 50s'!$A$5:$A$58,0),MATCH(P$7,'Points - Runs 50s'!$A$5:$Z$5,0)))*25)+((INDEX('Points - Runs 100s'!$A$5:$Z$58,MATCH($A37,'Points - Runs 100s'!$A$5:$A$58,0),MATCH(P$7,'Points - Runs 100s'!$A$5:$Z$5,0)))*50)+((INDEX('Points - Wickets'!$A$5:$Z$58,MATCH($A37,'Points - Wickets'!$A$5:$A$58,0),MATCH(P$7,'Points - Wickets'!$A$5:$Z$5,0)))*10)+((INDEX('Points - 5 fers'!$A$5:$Z$58,MATCH($A37,'Points - 5 fers'!$A$5:$A$58,0),MATCH(P$7,'Points - 5 fers'!$A$5:$Z$5,0)))*50)+((INDEX('Points - Hattrick'!$A$5:$Z$58,MATCH($A37,'Points - Hattrick'!$A$5:$A$58,0),MATCH(P$7,'Points - Hattrick'!$A$5:$Z$5,0)))*100)+((INDEX('Points - Fielding'!$A$5:$Z$58,MATCH($A37,'Points - Fielding'!$A$5:$A$58,0),MATCH(P$7,'Points - Fielding'!$A$5:$Z$5,0)))*10)</f>
        <v>43</v>
      </c>
      <c r="Q37" s="128">
        <f>(INDEX('Points - Runs'!$A$5:$Z$58,MATCH($A37,'Points - Runs'!$A$5:$A$58,0),MATCH(Q$7,'Points - Runs'!$A$5:$Z$5,0)))+((INDEX('Points - Runs 50s'!$A$5:$Z$58,MATCH($A37,'Points - Runs 50s'!$A$5:$A$58,0),MATCH(Q$7,'Points - Runs 50s'!$A$5:$Z$5,0)))*25)+((INDEX('Points - Runs 100s'!$A$5:$Z$58,MATCH($A37,'Points - Runs 100s'!$A$5:$A$58,0),MATCH(Q$7,'Points - Runs 100s'!$A$5:$Z$5,0)))*50)+((INDEX('Points - Wickets'!$A$5:$Z$58,MATCH($A37,'Points - Wickets'!$A$5:$A$58,0),MATCH(Q$7,'Points - Wickets'!$A$5:$Z$5,0)))*10)+((INDEX('Points - 5 fers'!$A$5:$Z$58,MATCH($A37,'Points - 5 fers'!$A$5:$A$58,0),MATCH(Q$7,'Points - 5 fers'!$A$5:$Z$5,0)))*50)+((INDEX('Points - Hattrick'!$A$5:$Z$58,MATCH($A37,'Points - Hattrick'!$A$5:$A$58,0),MATCH(Q$7,'Points - Hattrick'!$A$5:$Z$5,0)))*100)+((INDEX('Points - Fielding'!$A$5:$Z$58,MATCH($A37,'Points - Fielding'!$A$5:$A$58,0),MATCH(Q$7,'Points - Fielding'!$A$5:$Z$5,0)))*10)</f>
        <v>0</v>
      </c>
      <c r="R37" s="128">
        <f>(INDEX('Points - Runs'!$A$5:$Z$58,MATCH($A37,'Points - Runs'!$A$5:$A$58,0),MATCH(R$7,'Points - Runs'!$A$5:$Z$5,0)))+((INDEX('Points - Runs 50s'!$A$5:$Z$58,MATCH($A37,'Points - Runs 50s'!$A$5:$A$58,0),MATCH(R$7,'Points - Runs 50s'!$A$5:$Z$5,0)))*25)+((INDEX('Points - Runs 100s'!$A$5:$Z$58,MATCH($A37,'Points - Runs 100s'!$A$5:$A$58,0),MATCH(R$7,'Points - Runs 100s'!$A$5:$Z$5,0)))*50)+((INDEX('Points - Wickets'!$A$5:$Z$58,MATCH($A37,'Points - Wickets'!$A$5:$A$58,0),MATCH(R$7,'Points - Wickets'!$A$5:$Z$5,0)))*10)+((INDEX('Points - 5 fers'!$A$5:$Z$58,MATCH($A37,'Points - 5 fers'!$A$5:$A$58,0),MATCH(R$7,'Points - 5 fers'!$A$5:$Z$5,0)))*50)+((INDEX('Points - Hattrick'!$A$5:$Z$58,MATCH($A37,'Points - Hattrick'!$A$5:$A$58,0),MATCH(R$7,'Points - Hattrick'!$A$5:$Z$5,0)))*100)+((INDEX('Points - Fielding'!$A$5:$Z$58,MATCH($A37,'Points - Fielding'!$A$5:$A$58,0),MATCH(R$7,'Points - Fielding'!$A$5:$Z$5,0)))*10)</f>
        <v>0</v>
      </c>
      <c r="S37" s="128">
        <f>(INDEX('Points - Runs'!$A$5:$Z$58,MATCH($A37,'Points - Runs'!$A$5:$A$58,0),MATCH(S$7,'Points - Runs'!$A$5:$Z$5,0)))+((INDEX('Points - Runs 50s'!$A$5:$Z$58,MATCH($A37,'Points - Runs 50s'!$A$5:$A$58,0),MATCH(S$7,'Points - Runs 50s'!$A$5:$Z$5,0)))*25)+((INDEX('Points - Runs 100s'!$A$5:$Z$58,MATCH($A37,'Points - Runs 100s'!$A$5:$A$58,0),MATCH(S$7,'Points - Runs 100s'!$A$5:$Z$5,0)))*50)+((INDEX('Points - Wickets'!$A$5:$Z$58,MATCH($A37,'Points - Wickets'!$A$5:$A$58,0),MATCH(S$7,'Points - Wickets'!$A$5:$Z$5,0)))*10)+((INDEX('Points - 5 fers'!$A$5:$Z$58,MATCH($A37,'Points - 5 fers'!$A$5:$A$58,0),MATCH(S$7,'Points - 5 fers'!$A$5:$Z$5,0)))*50)+((INDEX('Points - Hattrick'!$A$5:$Z$58,MATCH($A37,'Points - Hattrick'!$A$5:$A$58,0),MATCH(S$7,'Points - Hattrick'!$A$5:$Z$5,0)))*100)+((INDEX('Points - Fielding'!$A$5:$Z$58,MATCH($A37,'Points - Fielding'!$A$5:$A$58,0),MATCH(S$7,'Points - Fielding'!$A$5:$Z$5,0)))*10)</f>
        <v>0</v>
      </c>
      <c r="T37" s="128">
        <f>(INDEX('Points - Runs'!$A$5:$Z$58,MATCH($A37,'Points - Runs'!$A$5:$A$58,0),MATCH(T$7,'Points - Runs'!$A$5:$Z$5,0)))+((INDEX('Points - Runs 50s'!$A$5:$Z$58,MATCH($A37,'Points - Runs 50s'!$A$5:$A$58,0),MATCH(T$7,'Points - Runs 50s'!$A$5:$Z$5,0)))*25)+((INDEX('Points - Runs 100s'!$A$5:$Z$58,MATCH($A37,'Points - Runs 100s'!$A$5:$A$58,0),MATCH(T$7,'Points - Runs 100s'!$A$5:$Z$5,0)))*50)+((INDEX('Points - Wickets'!$A$5:$Z$58,MATCH($A37,'Points - Wickets'!$A$5:$A$58,0),MATCH(T$7,'Points - Wickets'!$A$5:$Z$5,0)))*10)+((INDEX('Points - 5 fers'!$A$5:$Z$58,MATCH($A37,'Points - 5 fers'!$A$5:$A$58,0),MATCH(T$7,'Points - 5 fers'!$A$5:$Z$5,0)))*50)+((INDEX('Points - Hattrick'!$A$5:$Z$58,MATCH($A37,'Points - Hattrick'!$A$5:$A$58,0),MATCH(T$7,'Points - Hattrick'!$A$5:$Z$5,0)))*100)+((INDEX('Points - Fielding'!$A$5:$Z$58,MATCH($A37,'Points - Fielding'!$A$5:$A$58,0),MATCH(T$7,'Points - Fielding'!$A$5:$Z$5,0)))*10)</f>
        <v>0</v>
      </c>
      <c r="U37" s="128">
        <f>(INDEX('Points - Runs'!$A$5:$Z$58,MATCH($A37,'Points - Runs'!$A$5:$A$58,0),MATCH(U$7,'Points - Runs'!$A$5:$Z$5,0)))+((INDEX('Points - Runs 50s'!$A$5:$Z$58,MATCH($A37,'Points - Runs 50s'!$A$5:$A$58,0),MATCH(U$7,'Points - Runs 50s'!$A$5:$Z$5,0)))*25)+((INDEX('Points - Runs 100s'!$A$5:$Z$58,MATCH($A37,'Points - Runs 100s'!$A$5:$A$58,0),MATCH(U$7,'Points - Runs 100s'!$A$5:$Z$5,0)))*50)+((INDEX('Points - Wickets'!$A$5:$Z$58,MATCH($A37,'Points - Wickets'!$A$5:$A$58,0),MATCH(U$7,'Points - Wickets'!$A$5:$Z$5,0)))*10)+((INDEX('Points - 5 fers'!$A$5:$Z$58,MATCH($A37,'Points - 5 fers'!$A$5:$A$58,0),MATCH(U$7,'Points - 5 fers'!$A$5:$Z$5,0)))*50)+((INDEX('Points - Hattrick'!$A$5:$Z$58,MATCH($A37,'Points - Hattrick'!$A$5:$A$58,0),MATCH(U$7,'Points - Hattrick'!$A$5:$Z$5,0)))*100)+((INDEX('Points - Fielding'!$A$5:$Z$58,MATCH($A37,'Points - Fielding'!$A$5:$A$58,0),MATCH(U$7,'Points - Fielding'!$A$5:$Z$5,0)))*10)</f>
        <v>0</v>
      </c>
      <c r="V37" s="128">
        <f>(INDEX('Points - Runs'!$A$5:$Z$58,MATCH($A37,'Points - Runs'!$A$5:$A$58,0),MATCH(V$7,'Points - Runs'!$A$5:$Z$5,0)))+((INDEX('Points - Runs 50s'!$A$5:$Z$58,MATCH($A37,'Points - Runs 50s'!$A$5:$A$58,0),MATCH(V$7,'Points - Runs 50s'!$A$5:$Z$5,0)))*25)+((INDEX('Points - Runs 100s'!$A$5:$Z$58,MATCH($A37,'Points - Runs 100s'!$A$5:$A$58,0),MATCH(V$7,'Points - Runs 100s'!$A$5:$Z$5,0)))*50)+((INDEX('Points - Wickets'!$A$5:$Z$58,MATCH($A37,'Points - Wickets'!$A$5:$A$58,0),MATCH(V$7,'Points - Wickets'!$A$5:$Z$5,0)))*10)+((INDEX('Points - 5 fers'!$A$5:$Z$58,MATCH($A37,'Points - 5 fers'!$A$5:$A$58,0),MATCH(V$7,'Points - 5 fers'!$A$5:$Z$5,0)))*50)+((INDEX('Points - Hattrick'!$A$5:$Z$58,MATCH($A37,'Points - Hattrick'!$A$5:$A$58,0),MATCH(V$7,'Points - Hattrick'!$A$5:$Z$5,0)))*100)+((INDEX('Points - Fielding'!$A$5:$Z$58,MATCH($A37,'Points - Fielding'!$A$5:$A$58,0),MATCH(V$7,'Points - Fielding'!$A$5:$Z$5,0)))*10)</f>
        <v>0</v>
      </c>
      <c r="W37" s="129">
        <f>(INDEX('Points - Runs'!$A$5:$Z$58,MATCH($A37,'Points - Runs'!$A$5:$A$58,0),MATCH(W$7,'Points - Runs'!$A$5:$Z$5,0)))+((INDEX('Points - Runs 50s'!$A$5:$Z$58,MATCH($A37,'Points - Runs 50s'!$A$5:$A$58,0),MATCH(W$7,'Points - Runs 50s'!$A$5:$Z$5,0)))*25)+((INDEX('Points - Runs 100s'!$A$5:$Z$58,MATCH($A37,'Points - Runs 100s'!$A$5:$A$58,0),MATCH(W$7,'Points - Runs 100s'!$A$5:$Z$5,0)))*50)+((INDEX('Points - Wickets'!$A$5:$Z$58,MATCH($A37,'Points - Wickets'!$A$5:$A$58,0),MATCH(W$7,'Points - Wickets'!$A$5:$Z$5,0)))*10)+((INDEX('Points - 5 fers'!$A$5:$Z$58,MATCH($A37,'Points - 5 fers'!$A$5:$A$58,0),MATCH(W$7,'Points - 5 fers'!$A$5:$Z$5,0)))*50)+((INDEX('Points - Hattrick'!$A$5:$Z$58,MATCH($A37,'Points - Hattrick'!$A$5:$A$58,0),MATCH(W$7,'Points - Hattrick'!$A$5:$Z$5,0)))*100)+((INDEX('Points - Fielding'!$A$5:$Z$58,MATCH($A37,'Points - Fielding'!$A$5:$A$58,0),MATCH(W$7,'Points - Fielding'!$A$5:$Z$5,0)))*10)</f>
        <v>0</v>
      </c>
      <c r="X37" s="130">
        <f>(INDEX('Points - Runs'!$A$5:$Z$58,MATCH($A37,'Points - Runs'!$A$5:$A$58,0),MATCH(X$7,'Points - Runs'!$A$5:$Z$5,0)))+((INDEX('Points - Runs 50s'!$A$5:$Z$58,MATCH($A37,'Points - Runs 50s'!$A$5:$A$58,0),MATCH(X$7,'Points - Runs 50s'!$A$5:$Z$5,0)))*25)+((INDEX('Points - Runs 100s'!$A$5:$Z$58,MATCH($A37,'Points - Runs 100s'!$A$5:$A$58,0),MATCH(X$7,'Points - Runs 100s'!$A$5:$Z$5,0)))*50)+((INDEX('Points - Wickets'!$A$5:$Z$58,MATCH($A37,'Points - Wickets'!$A$5:$A$58,0),MATCH(X$7,'Points - Wickets'!$A$5:$Z$5,0)))*10)+((INDEX('Points - 5 fers'!$A$5:$Z$58,MATCH($A37,'Points - 5 fers'!$A$5:$A$58,0),MATCH(X$7,'Points - 5 fers'!$A$5:$Z$5,0)))*50)+((INDEX('Points - Hattrick'!$A$5:$Z$58,MATCH($A37,'Points - Hattrick'!$A$5:$A$58,0),MATCH(X$7,'Points - Hattrick'!$A$5:$Z$5,0)))*100)+((INDEX('Points - Fielding'!$A$5:$Z$58,MATCH($A37,'Points - Fielding'!$A$5:$A$58,0),MATCH(X$7,'Points - Fielding'!$A$5:$Z$5,0)))*10)</f>
        <v>0</v>
      </c>
      <c r="Y37" s="130">
        <f>(INDEX('Points - Runs'!$A$5:$Z$58,MATCH($A37,'Points - Runs'!$A$5:$A$58,0),MATCH(Y$7,'Points - Runs'!$A$5:$Z$5,0)))+((INDEX('Points - Runs 50s'!$A$5:$Z$58,MATCH($A37,'Points - Runs 50s'!$A$5:$A$58,0),MATCH(Y$7,'Points - Runs 50s'!$A$5:$Z$5,0)))*25)+((INDEX('Points - Runs 100s'!$A$5:$Z$58,MATCH($A37,'Points - Runs 100s'!$A$5:$A$58,0),MATCH(Y$7,'Points - Runs 100s'!$A$5:$Z$5,0)))*50)+((INDEX('Points - Wickets'!$A$5:$Z$58,MATCH($A37,'Points - Wickets'!$A$5:$A$58,0),MATCH(Y$7,'Points - Wickets'!$A$5:$Z$5,0)))*10)+((INDEX('Points - 5 fers'!$A$5:$Z$58,MATCH($A37,'Points - 5 fers'!$A$5:$A$58,0),MATCH(Y$7,'Points - 5 fers'!$A$5:$Z$5,0)))*50)+((INDEX('Points - Hattrick'!$A$5:$Z$58,MATCH($A37,'Points - Hattrick'!$A$5:$A$58,0),MATCH(Y$7,'Points - Hattrick'!$A$5:$Z$5,0)))*100)+((INDEX('Points - Fielding'!$A$5:$Z$58,MATCH($A37,'Points - Fielding'!$A$5:$A$58,0),MATCH(Y$7,'Points - Fielding'!$A$5:$Z$5,0)))*10)</f>
        <v>0</v>
      </c>
      <c r="Z37" s="130">
        <f>(INDEX('Points - Runs'!$A$5:$Z$58,MATCH($A37,'Points - Runs'!$A$5:$A$58,0),MATCH(Z$7,'Points - Runs'!$A$5:$Z$5,0)))+((INDEX('Points - Runs 50s'!$A$5:$Z$58,MATCH($A37,'Points - Runs 50s'!$A$5:$A$58,0),MATCH(Z$7,'Points - Runs 50s'!$A$5:$Z$5,0)))*25)+((INDEX('Points - Runs 100s'!$A$5:$Z$58,MATCH($A37,'Points - Runs 100s'!$A$5:$A$58,0),MATCH(Z$7,'Points - Runs 100s'!$A$5:$Z$5,0)))*50)+((INDEX('Points - Wickets'!$A$5:$Z$58,MATCH($A37,'Points - Wickets'!$A$5:$A$58,0),MATCH(Z$7,'Points - Wickets'!$A$5:$Z$5,0)))*10)+((INDEX('Points - 5 fers'!$A$5:$Z$58,MATCH($A37,'Points - 5 fers'!$A$5:$A$58,0),MATCH(Z$7,'Points - 5 fers'!$A$5:$Z$5,0)))*50)+((INDEX('Points - Hattrick'!$A$5:$Z$58,MATCH($A37,'Points - Hattrick'!$A$5:$A$58,0),MATCH(Z$7,'Points - Hattrick'!$A$5:$Z$5,0)))*100)+((INDEX('Points - Fielding'!$A$5:$Z$58,MATCH($A37,'Points - Fielding'!$A$5:$A$58,0),MATCH(Z$7,'Points - Fielding'!$A$5:$Z$5,0)))*10)</f>
        <v>0</v>
      </c>
      <c r="AA37" s="233">
        <f t="shared" si="2"/>
        <v>385</v>
      </c>
      <c r="AB37" s="231">
        <f t="shared" si="3"/>
        <v>123</v>
      </c>
      <c r="AC37" s="231">
        <f t="shared" si="4"/>
        <v>0</v>
      </c>
      <c r="AD37" s="231">
        <f t="shared" si="5"/>
        <v>0</v>
      </c>
      <c r="AE37" s="120">
        <f t="shared" si="0"/>
        <v>508</v>
      </c>
      <c r="AF37" s="187">
        <f t="shared" si="1"/>
        <v>59.764705882352942</v>
      </c>
      <c r="AH37" s="125">
        <f t="shared" si="6"/>
        <v>8</v>
      </c>
    </row>
    <row r="38" spans="1:34" s="125" customFormat="1" ht="18.75" customHeight="1" x14ac:dyDescent="0.25">
      <c r="A38" s="125" t="s">
        <v>81</v>
      </c>
      <c r="B38" s="126" t="s">
        <v>78</v>
      </c>
      <c r="C38" s="125" t="s">
        <v>105</v>
      </c>
      <c r="D38" s="127">
        <v>7.5</v>
      </c>
      <c r="E38" s="139">
        <f>(INDEX('Points - Runs'!$A$5:$Z$58,MATCH($A38,'Points - Runs'!$A$5:$A$58,0),MATCH(E$7,'Points - Runs'!$A$5:$Z$5,0)))+((INDEX('Points - Runs 50s'!$A$5:$Z$58,MATCH($A38,'Points - Runs 50s'!$A$5:$A$58,0),MATCH(E$7,'Points - Runs 50s'!$A$5:$Z$5,0)))*25)+((INDEX('Points - Runs 100s'!$A$5:$Z$58,MATCH($A38,'Points - Runs 100s'!$A$5:$A$58,0),MATCH(E$7,'Points - Runs 100s'!$A$5:$Z$5,0)))*50)+((INDEX('Points - Wickets'!$A$5:$Z$58,MATCH($A38,'Points - Wickets'!$A$5:$A$58,0),MATCH(E$7,'Points - Wickets'!$A$5:$Z$5,0)))*10)+((INDEX('Points - 5 fers'!$A$5:$Z$58,MATCH($A38,'Points - 5 fers'!$A$5:$A$58,0),MATCH(E$7,'Points - 5 fers'!$A$5:$Z$5,0)))*50)+((INDEX('Points - Hattrick'!$A$5:$Z$58,MATCH($A38,'Points - Hattrick'!$A$5:$A$58,0),MATCH(E$7,'Points - Hattrick'!$A$5:$Z$5,0)))*100)+((INDEX('Points - Fielding'!$A$5:$Z$58,MATCH($A38,'Points - Fielding'!$A$5:$A$58,0),MATCH(E$7,'Points - Fielding'!$A$5:$Z$5,0)))*10)</f>
        <v>51</v>
      </c>
      <c r="F38" s="139">
        <f>(INDEX('Points - Runs'!$A$5:$Z$58,MATCH($A38,'Points - Runs'!$A$5:$A$58,0),MATCH(F$7,'Points - Runs'!$A$5:$Z$5,0)))+((INDEX('Points - Runs 50s'!$A$5:$Z$58,MATCH($A38,'Points - Runs 50s'!$A$5:$A$58,0),MATCH(F$7,'Points - Runs 50s'!$A$5:$Z$5,0)))*25)+((INDEX('Points - Runs 100s'!$A$5:$Z$58,MATCH($A38,'Points - Runs 100s'!$A$5:$A$58,0),MATCH(F$7,'Points - Runs 100s'!$A$5:$Z$5,0)))*50)+((INDEX('Points - Wickets'!$A$5:$Z$58,MATCH($A38,'Points - Wickets'!$A$5:$A$58,0),MATCH(F$7,'Points - Wickets'!$A$5:$Z$5,0)))*10)+((INDEX('Points - 5 fers'!$A$5:$Z$58,MATCH($A38,'Points - 5 fers'!$A$5:$A$58,0),MATCH(F$7,'Points - 5 fers'!$A$5:$Z$5,0)))*50)+((INDEX('Points - Hattrick'!$A$5:$Z$58,MATCH($A38,'Points - Hattrick'!$A$5:$A$58,0),MATCH(F$7,'Points - Hattrick'!$A$5:$Z$5,0)))*100)+((INDEX('Points - Fielding'!$A$5:$Z$58,MATCH($A38,'Points - Fielding'!$A$5:$A$58,0),MATCH(F$7,'Points - Fielding'!$A$5:$Z$5,0)))*10)</f>
        <v>27</v>
      </c>
      <c r="G38" s="139">
        <f>(INDEX('Points - Runs'!$A$5:$Z$58,MATCH($A38,'Points - Runs'!$A$5:$A$58,0),MATCH(G$7,'Points - Runs'!$A$5:$Z$5,0)))+((INDEX('Points - Runs 50s'!$A$5:$Z$58,MATCH($A38,'Points - Runs 50s'!$A$5:$A$58,0),MATCH(G$7,'Points - Runs 50s'!$A$5:$Z$5,0)))*25)+((INDEX('Points - Runs 100s'!$A$5:$Z$58,MATCH($A38,'Points - Runs 100s'!$A$5:$A$58,0),MATCH(G$7,'Points - Runs 100s'!$A$5:$Z$5,0)))*50)+((INDEX('Points - Wickets'!$A$5:$Z$58,MATCH($A38,'Points - Wickets'!$A$5:$A$58,0),MATCH(G$7,'Points - Wickets'!$A$5:$Z$5,0)))*10)+((INDEX('Points - 5 fers'!$A$5:$Z$58,MATCH($A38,'Points - 5 fers'!$A$5:$A$58,0),MATCH(G$7,'Points - 5 fers'!$A$5:$Z$5,0)))*50)+((INDEX('Points - Hattrick'!$A$5:$Z$58,MATCH($A38,'Points - Hattrick'!$A$5:$A$58,0),MATCH(G$7,'Points - Hattrick'!$A$5:$Z$5,0)))*100)+((INDEX('Points - Fielding'!$A$5:$Z$58,MATCH($A38,'Points - Fielding'!$A$5:$A$58,0),MATCH(G$7,'Points - Fielding'!$A$5:$Z$5,0)))*10)</f>
        <v>20</v>
      </c>
      <c r="H38" s="128">
        <f>(INDEX('Points - Runs'!$A$5:$Z$58,MATCH($A38,'Points - Runs'!$A$5:$A$58,0),MATCH(H$7,'Points - Runs'!$A$5:$Z$5,0)))+((INDEX('Points - Runs 50s'!$A$5:$Z$58,MATCH($A38,'Points - Runs 50s'!$A$5:$A$58,0),MATCH(H$7,'Points - Runs 50s'!$A$5:$Z$5,0)))*25)+((INDEX('Points - Runs 100s'!$A$5:$Z$58,MATCH($A38,'Points - Runs 100s'!$A$5:$A$58,0),MATCH(H$7,'Points - Runs 100s'!$A$5:$Z$5,0)))*50)+((INDEX('Points - Wickets'!$A$5:$Z$58,MATCH($A38,'Points - Wickets'!$A$5:$A$58,0),MATCH(H$7,'Points - Wickets'!$A$5:$Z$5,0)))*10)+((INDEX('Points - 5 fers'!$A$5:$Z$58,MATCH($A38,'Points - 5 fers'!$A$5:$A$58,0),MATCH(H$7,'Points - 5 fers'!$A$5:$Z$5,0)))*50)+((INDEX('Points - Hattrick'!$A$5:$Z$58,MATCH($A38,'Points - Hattrick'!$A$5:$A$58,0),MATCH(H$7,'Points - Hattrick'!$A$5:$Z$5,0)))*100)+((INDEX('Points - Fielding'!$A$5:$Z$58,MATCH($A38,'Points - Fielding'!$A$5:$A$58,0),MATCH(H$7,'Points - Fielding'!$A$5:$Z$5,0)))*10)</f>
        <v>30</v>
      </c>
      <c r="I38" s="128">
        <f>(INDEX('Points - Runs'!$A$5:$Z$58,MATCH($A38,'Points - Runs'!$A$5:$A$58,0),MATCH(I$7,'Points - Runs'!$A$5:$Z$5,0)))+((INDEX('Points - Runs 50s'!$A$5:$Z$58,MATCH($A38,'Points - Runs 50s'!$A$5:$A$58,0),MATCH(I$7,'Points - Runs 50s'!$A$5:$Z$5,0)))*25)+((INDEX('Points - Runs 100s'!$A$5:$Z$58,MATCH($A38,'Points - Runs 100s'!$A$5:$A$58,0),MATCH(I$7,'Points - Runs 100s'!$A$5:$Z$5,0)))*50)+((INDEX('Points - Wickets'!$A$5:$Z$58,MATCH($A38,'Points - Wickets'!$A$5:$A$58,0),MATCH(I$7,'Points - Wickets'!$A$5:$Z$5,0)))*10)+((INDEX('Points - 5 fers'!$A$5:$Z$58,MATCH($A38,'Points - 5 fers'!$A$5:$A$58,0),MATCH(I$7,'Points - 5 fers'!$A$5:$Z$5,0)))*50)+((INDEX('Points - Hattrick'!$A$5:$Z$58,MATCH($A38,'Points - Hattrick'!$A$5:$A$58,0),MATCH(I$7,'Points - Hattrick'!$A$5:$Z$5,0)))*100)+((INDEX('Points - Fielding'!$A$5:$Z$58,MATCH($A38,'Points - Fielding'!$A$5:$A$58,0),MATCH(I$7,'Points - Fielding'!$A$5:$Z$5,0)))*10)</f>
        <v>0</v>
      </c>
      <c r="J38" s="130">
        <f>(INDEX('Points - Runs'!$A$5:$Z$58,MATCH($A38,'Points - Runs'!$A$5:$A$58,0),MATCH(J$7,'Points - Runs'!$A$5:$Z$5,0)))+((INDEX('Points - Runs 50s'!$A$5:$Z$58,MATCH($A38,'Points - Runs 50s'!$A$5:$A$58,0),MATCH(J$7,'Points - Runs 50s'!$A$5:$Z$5,0)))*25)+((INDEX('Points - Runs 100s'!$A$5:$Z$58,MATCH($A38,'Points - Runs 100s'!$A$5:$A$58,0),MATCH(J$7,'Points - Runs 100s'!$A$5:$Z$5,0)))*50)+((INDEX('Points - Wickets'!$A$5:$Z$58,MATCH($A38,'Points - Wickets'!$A$5:$A$58,0),MATCH(J$7,'Points - Wickets'!$A$5:$Z$5,0)))*10)+((INDEX('Points - 5 fers'!$A$5:$Z$58,MATCH($A38,'Points - 5 fers'!$A$5:$A$58,0),MATCH(J$7,'Points - 5 fers'!$A$5:$Z$5,0)))*50)+((INDEX('Points - Hattrick'!$A$5:$Z$58,MATCH($A38,'Points - Hattrick'!$A$5:$A$58,0),MATCH(J$7,'Points - Hattrick'!$A$5:$Z$5,0)))*100)+((INDEX('Points - Fielding'!$A$5:$Z$58,MATCH($A38,'Points - Fielding'!$A$5:$A$58,0),MATCH(J$7,'Points - Fielding'!$A$5:$Z$5,0)))*10)</f>
        <v>33</v>
      </c>
      <c r="K38" s="129">
        <f>(INDEX('Points - Runs'!$A$5:$Z$58,MATCH($A38,'Points - Runs'!$A$5:$A$58,0),MATCH(K$7,'Points - Runs'!$A$5:$Z$5,0)))+((INDEX('Points - Runs 50s'!$A$5:$Z$58,MATCH($A38,'Points - Runs 50s'!$A$5:$A$58,0),MATCH(K$7,'Points - Runs 50s'!$A$5:$Z$5,0)))*25)+((INDEX('Points - Runs 100s'!$A$5:$Z$58,MATCH($A38,'Points - Runs 100s'!$A$5:$A$58,0),MATCH(K$7,'Points - Runs 100s'!$A$5:$Z$5,0)))*50)+((INDEX('Points - Wickets'!$A$5:$Z$58,MATCH($A38,'Points - Wickets'!$A$5:$A$58,0),MATCH(K$7,'Points - Wickets'!$A$5:$Z$5,0)))*10)+((INDEX('Points - 5 fers'!$A$5:$Z$58,MATCH($A38,'Points - 5 fers'!$A$5:$A$58,0),MATCH(K$7,'Points - 5 fers'!$A$5:$Z$5,0)))*50)+((INDEX('Points - Hattrick'!$A$5:$Z$58,MATCH($A38,'Points - Hattrick'!$A$5:$A$58,0),MATCH(K$7,'Points - Hattrick'!$A$5:$Z$5,0)))*100)+((INDEX('Points - Fielding'!$A$5:$Z$58,MATCH($A38,'Points - Fielding'!$A$5:$A$58,0),MATCH(K$7,'Points - Fielding'!$A$5:$Z$5,0)))*10)</f>
        <v>0</v>
      </c>
      <c r="L38" s="130">
        <f>(INDEX('Points - Runs'!$A$5:$Z$58,MATCH($A38,'Points - Runs'!$A$5:$A$58,0),MATCH(L$7,'Points - Runs'!$A$5:$Z$5,0)))+((INDEX('Points - Runs 50s'!$A$5:$Z$58,MATCH($A38,'Points - Runs 50s'!$A$5:$A$58,0),MATCH(L$7,'Points - Runs 50s'!$A$5:$Z$5,0)))*25)+((INDEX('Points - Runs 100s'!$A$5:$Z$58,MATCH($A38,'Points - Runs 100s'!$A$5:$A$58,0),MATCH(L$7,'Points - Runs 100s'!$A$5:$Z$5,0)))*50)+((INDEX('Points - Wickets'!$A$5:$Z$58,MATCH($A38,'Points - Wickets'!$A$5:$A$58,0),MATCH(L$7,'Points - Wickets'!$A$5:$Z$5,0)))*10)+((INDEX('Points - 5 fers'!$A$5:$Z$58,MATCH($A38,'Points - 5 fers'!$A$5:$A$58,0),MATCH(L$7,'Points - 5 fers'!$A$5:$Z$5,0)))*50)+((INDEX('Points - Hattrick'!$A$5:$Z$58,MATCH($A38,'Points - Hattrick'!$A$5:$A$58,0),MATCH(L$7,'Points - Hattrick'!$A$5:$Z$5,0)))*100)+((INDEX('Points - Fielding'!$A$5:$Z$58,MATCH($A38,'Points - Fielding'!$A$5:$A$58,0),MATCH(L$7,'Points - Fielding'!$A$5:$Z$5,0)))*10)</f>
        <v>21</v>
      </c>
      <c r="M38" s="130">
        <f>(INDEX('Points - Runs'!$A$5:$Z$58,MATCH($A38,'Points - Runs'!$A$5:$A$58,0),MATCH(M$7,'Points - Runs'!$A$5:$Z$5,0)))+((INDEX('Points - Runs 50s'!$A$5:$Z$58,MATCH($A38,'Points - Runs 50s'!$A$5:$A$58,0),MATCH(M$7,'Points - Runs 50s'!$A$5:$Z$5,0)))*25)+((INDEX('Points - Runs 100s'!$A$5:$Z$58,MATCH($A38,'Points - Runs 100s'!$A$5:$A$58,0),MATCH(M$7,'Points - Runs 100s'!$A$5:$Z$5,0)))*50)+((INDEX('Points - Wickets'!$A$5:$Z$58,MATCH($A38,'Points - Wickets'!$A$5:$A$58,0),MATCH(M$7,'Points - Wickets'!$A$5:$Z$5,0)))*10)+((INDEX('Points - 5 fers'!$A$5:$Z$58,MATCH($A38,'Points - 5 fers'!$A$5:$A$58,0),MATCH(M$7,'Points - 5 fers'!$A$5:$Z$5,0)))*50)+((INDEX('Points - Hattrick'!$A$5:$Z$58,MATCH($A38,'Points - Hattrick'!$A$5:$A$58,0),MATCH(M$7,'Points - Hattrick'!$A$5:$Z$5,0)))*100)+((INDEX('Points - Fielding'!$A$5:$Z$58,MATCH($A38,'Points - Fielding'!$A$5:$A$58,0),MATCH(M$7,'Points - Fielding'!$A$5:$Z$5,0)))*10)</f>
        <v>10</v>
      </c>
      <c r="N38" s="130">
        <f>(INDEX('Points - Runs'!$A$5:$Z$58,MATCH($A38,'Points - Runs'!$A$5:$A$58,0),MATCH(N$7,'Points - Runs'!$A$5:$Z$5,0)))+((INDEX('Points - Runs 50s'!$A$5:$Z$58,MATCH($A38,'Points - Runs 50s'!$A$5:$A$58,0),MATCH(N$7,'Points - Runs 50s'!$A$5:$Z$5,0)))*25)+((INDEX('Points - Runs 100s'!$A$5:$Z$58,MATCH($A38,'Points - Runs 100s'!$A$5:$A$58,0),MATCH(N$7,'Points - Runs 100s'!$A$5:$Z$5,0)))*50)+((INDEX('Points - Wickets'!$A$5:$Z$58,MATCH($A38,'Points - Wickets'!$A$5:$A$58,0),MATCH(N$7,'Points - Wickets'!$A$5:$Z$5,0)))*10)+((INDEX('Points - 5 fers'!$A$5:$Z$58,MATCH($A38,'Points - 5 fers'!$A$5:$A$58,0),MATCH(N$7,'Points - 5 fers'!$A$5:$Z$5,0)))*50)+((INDEX('Points - Hattrick'!$A$5:$Z$58,MATCH($A38,'Points - Hattrick'!$A$5:$A$58,0),MATCH(N$7,'Points - Hattrick'!$A$5:$Z$5,0)))*100)+((INDEX('Points - Fielding'!$A$5:$Z$58,MATCH($A38,'Points - Fielding'!$A$5:$A$58,0),MATCH(N$7,'Points - Fielding'!$A$5:$Z$5,0)))*10)</f>
        <v>27</v>
      </c>
      <c r="O38" s="130">
        <f>(INDEX('Points - Runs'!$A$5:$Z$58,MATCH($A38,'Points - Runs'!$A$5:$A$58,0),MATCH(O$7,'Points - Runs'!$A$5:$Z$5,0)))+((INDEX('Points - Runs 50s'!$A$5:$Z$58,MATCH($A38,'Points - Runs 50s'!$A$5:$A$58,0),MATCH(O$7,'Points - Runs 50s'!$A$5:$Z$5,0)))*25)+((INDEX('Points - Runs 100s'!$A$5:$Z$58,MATCH($A38,'Points - Runs 100s'!$A$5:$A$58,0),MATCH(O$7,'Points - Runs 100s'!$A$5:$Z$5,0)))*50)+((INDEX('Points - Wickets'!$A$5:$Z$58,MATCH($A38,'Points - Wickets'!$A$5:$A$58,0),MATCH(O$7,'Points - Wickets'!$A$5:$Z$5,0)))*10)+((INDEX('Points - 5 fers'!$A$5:$Z$58,MATCH($A38,'Points - 5 fers'!$A$5:$A$58,0),MATCH(O$7,'Points - 5 fers'!$A$5:$Z$5,0)))*50)+((INDEX('Points - Hattrick'!$A$5:$Z$58,MATCH($A38,'Points - Hattrick'!$A$5:$A$58,0),MATCH(O$7,'Points - Hattrick'!$A$5:$Z$5,0)))*100)+((INDEX('Points - Fielding'!$A$5:$Z$58,MATCH($A38,'Points - Fielding'!$A$5:$A$58,0),MATCH(O$7,'Points - Fielding'!$A$5:$Z$5,0)))*10)</f>
        <v>46</v>
      </c>
      <c r="P38" s="131">
        <f>(INDEX('Points - Runs'!$A$5:$Z$58,MATCH($A38,'Points - Runs'!$A$5:$A$58,0),MATCH(P$7,'Points - Runs'!$A$5:$Z$5,0)))+((INDEX('Points - Runs 50s'!$A$5:$Z$58,MATCH($A38,'Points - Runs 50s'!$A$5:$A$58,0),MATCH(P$7,'Points - Runs 50s'!$A$5:$Z$5,0)))*25)+((INDEX('Points - Runs 100s'!$A$5:$Z$58,MATCH($A38,'Points - Runs 100s'!$A$5:$A$58,0),MATCH(P$7,'Points - Runs 100s'!$A$5:$Z$5,0)))*50)+((INDEX('Points - Wickets'!$A$5:$Z$58,MATCH($A38,'Points - Wickets'!$A$5:$A$58,0),MATCH(P$7,'Points - Wickets'!$A$5:$Z$5,0)))*10)+((INDEX('Points - 5 fers'!$A$5:$Z$58,MATCH($A38,'Points - 5 fers'!$A$5:$A$58,0),MATCH(P$7,'Points - 5 fers'!$A$5:$Z$5,0)))*50)+((INDEX('Points - Hattrick'!$A$5:$Z$58,MATCH($A38,'Points - Hattrick'!$A$5:$A$58,0),MATCH(P$7,'Points - Hattrick'!$A$5:$Z$5,0)))*100)+((INDEX('Points - Fielding'!$A$5:$Z$58,MATCH($A38,'Points - Fielding'!$A$5:$A$58,0),MATCH(P$7,'Points - Fielding'!$A$5:$Z$5,0)))*10)</f>
        <v>38</v>
      </c>
      <c r="Q38" s="128">
        <f>(INDEX('Points - Runs'!$A$5:$Z$58,MATCH($A38,'Points - Runs'!$A$5:$A$58,0),MATCH(Q$7,'Points - Runs'!$A$5:$Z$5,0)))+((INDEX('Points - Runs 50s'!$A$5:$Z$58,MATCH($A38,'Points - Runs 50s'!$A$5:$A$58,0),MATCH(Q$7,'Points - Runs 50s'!$A$5:$Z$5,0)))*25)+((INDEX('Points - Runs 100s'!$A$5:$Z$58,MATCH($A38,'Points - Runs 100s'!$A$5:$A$58,0),MATCH(Q$7,'Points - Runs 100s'!$A$5:$Z$5,0)))*50)+((INDEX('Points - Wickets'!$A$5:$Z$58,MATCH($A38,'Points - Wickets'!$A$5:$A$58,0),MATCH(Q$7,'Points - Wickets'!$A$5:$Z$5,0)))*10)+((INDEX('Points - 5 fers'!$A$5:$Z$58,MATCH($A38,'Points - 5 fers'!$A$5:$A$58,0),MATCH(Q$7,'Points - 5 fers'!$A$5:$Z$5,0)))*50)+((INDEX('Points - Hattrick'!$A$5:$Z$58,MATCH($A38,'Points - Hattrick'!$A$5:$A$58,0),MATCH(Q$7,'Points - Hattrick'!$A$5:$Z$5,0)))*100)+((INDEX('Points - Fielding'!$A$5:$Z$58,MATCH($A38,'Points - Fielding'!$A$5:$A$58,0),MATCH(Q$7,'Points - Fielding'!$A$5:$Z$5,0)))*10)</f>
        <v>0</v>
      </c>
      <c r="R38" s="128">
        <f>(INDEX('Points - Runs'!$A$5:$Z$58,MATCH($A38,'Points - Runs'!$A$5:$A$58,0),MATCH(R$7,'Points - Runs'!$A$5:$Z$5,0)))+((INDEX('Points - Runs 50s'!$A$5:$Z$58,MATCH($A38,'Points - Runs 50s'!$A$5:$A$58,0),MATCH(R$7,'Points - Runs 50s'!$A$5:$Z$5,0)))*25)+((INDEX('Points - Runs 100s'!$A$5:$Z$58,MATCH($A38,'Points - Runs 100s'!$A$5:$A$58,0),MATCH(R$7,'Points - Runs 100s'!$A$5:$Z$5,0)))*50)+((INDEX('Points - Wickets'!$A$5:$Z$58,MATCH($A38,'Points - Wickets'!$A$5:$A$58,0),MATCH(R$7,'Points - Wickets'!$A$5:$Z$5,0)))*10)+((INDEX('Points - 5 fers'!$A$5:$Z$58,MATCH($A38,'Points - 5 fers'!$A$5:$A$58,0),MATCH(R$7,'Points - 5 fers'!$A$5:$Z$5,0)))*50)+((INDEX('Points - Hattrick'!$A$5:$Z$58,MATCH($A38,'Points - Hattrick'!$A$5:$A$58,0),MATCH(R$7,'Points - Hattrick'!$A$5:$Z$5,0)))*100)+((INDEX('Points - Fielding'!$A$5:$Z$58,MATCH($A38,'Points - Fielding'!$A$5:$A$58,0),MATCH(R$7,'Points - Fielding'!$A$5:$Z$5,0)))*10)</f>
        <v>0</v>
      </c>
      <c r="S38" s="128">
        <f>(INDEX('Points - Runs'!$A$5:$Z$58,MATCH($A38,'Points - Runs'!$A$5:$A$58,0),MATCH(S$7,'Points - Runs'!$A$5:$Z$5,0)))+((INDEX('Points - Runs 50s'!$A$5:$Z$58,MATCH($A38,'Points - Runs 50s'!$A$5:$A$58,0),MATCH(S$7,'Points - Runs 50s'!$A$5:$Z$5,0)))*25)+((INDEX('Points - Runs 100s'!$A$5:$Z$58,MATCH($A38,'Points - Runs 100s'!$A$5:$A$58,0),MATCH(S$7,'Points - Runs 100s'!$A$5:$Z$5,0)))*50)+((INDEX('Points - Wickets'!$A$5:$Z$58,MATCH($A38,'Points - Wickets'!$A$5:$A$58,0),MATCH(S$7,'Points - Wickets'!$A$5:$Z$5,0)))*10)+((INDEX('Points - 5 fers'!$A$5:$Z$58,MATCH($A38,'Points - 5 fers'!$A$5:$A$58,0),MATCH(S$7,'Points - 5 fers'!$A$5:$Z$5,0)))*50)+((INDEX('Points - Hattrick'!$A$5:$Z$58,MATCH($A38,'Points - Hattrick'!$A$5:$A$58,0),MATCH(S$7,'Points - Hattrick'!$A$5:$Z$5,0)))*100)+((INDEX('Points - Fielding'!$A$5:$Z$58,MATCH($A38,'Points - Fielding'!$A$5:$A$58,0),MATCH(S$7,'Points - Fielding'!$A$5:$Z$5,0)))*10)</f>
        <v>0</v>
      </c>
      <c r="T38" s="128">
        <f>(INDEX('Points - Runs'!$A$5:$Z$58,MATCH($A38,'Points - Runs'!$A$5:$A$58,0),MATCH(T$7,'Points - Runs'!$A$5:$Z$5,0)))+((INDEX('Points - Runs 50s'!$A$5:$Z$58,MATCH($A38,'Points - Runs 50s'!$A$5:$A$58,0),MATCH(T$7,'Points - Runs 50s'!$A$5:$Z$5,0)))*25)+((INDEX('Points - Runs 100s'!$A$5:$Z$58,MATCH($A38,'Points - Runs 100s'!$A$5:$A$58,0),MATCH(T$7,'Points - Runs 100s'!$A$5:$Z$5,0)))*50)+((INDEX('Points - Wickets'!$A$5:$Z$58,MATCH($A38,'Points - Wickets'!$A$5:$A$58,0),MATCH(T$7,'Points - Wickets'!$A$5:$Z$5,0)))*10)+((INDEX('Points - 5 fers'!$A$5:$Z$58,MATCH($A38,'Points - 5 fers'!$A$5:$A$58,0),MATCH(T$7,'Points - 5 fers'!$A$5:$Z$5,0)))*50)+((INDEX('Points - Hattrick'!$A$5:$Z$58,MATCH($A38,'Points - Hattrick'!$A$5:$A$58,0),MATCH(T$7,'Points - Hattrick'!$A$5:$Z$5,0)))*100)+((INDEX('Points - Fielding'!$A$5:$Z$58,MATCH($A38,'Points - Fielding'!$A$5:$A$58,0),MATCH(T$7,'Points - Fielding'!$A$5:$Z$5,0)))*10)</f>
        <v>0</v>
      </c>
      <c r="U38" s="128">
        <f>(INDEX('Points - Runs'!$A$5:$Z$58,MATCH($A38,'Points - Runs'!$A$5:$A$58,0),MATCH(U$7,'Points - Runs'!$A$5:$Z$5,0)))+((INDEX('Points - Runs 50s'!$A$5:$Z$58,MATCH($A38,'Points - Runs 50s'!$A$5:$A$58,0),MATCH(U$7,'Points - Runs 50s'!$A$5:$Z$5,0)))*25)+((INDEX('Points - Runs 100s'!$A$5:$Z$58,MATCH($A38,'Points - Runs 100s'!$A$5:$A$58,0),MATCH(U$7,'Points - Runs 100s'!$A$5:$Z$5,0)))*50)+((INDEX('Points - Wickets'!$A$5:$Z$58,MATCH($A38,'Points - Wickets'!$A$5:$A$58,0),MATCH(U$7,'Points - Wickets'!$A$5:$Z$5,0)))*10)+((INDEX('Points - 5 fers'!$A$5:$Z$58,MATCH($A38,'Points - 5 fers'!$A$5:$A$58,0),MATCH(U$7,'Points - 5 fers'!$A$5:$Z$5,0)))*50)+((INDEX('Points - Hattrick'!$A$5:$Z$58,MATCH($A38,'Points - Hattrick'!$A$5:$A$58,0),MATCH(U$7,'Points - Hattrick'!$A$5:$Z$5,0)))*100)+((INDEX('Points - Fielding'!$A$5:$Z$58,MATCH($A38,'Points - Fielding'!$A$5:$A$58,0),MATCH(U$7,'Points - Fielding'!$A$5:$Z$5,0)))*10)</f>
        <v>0</v>
      </c>
      <c r="V38" s="128">
        <f>(INDEX('Points - Runs'!$A$5:$Z$58,MATCH($A38,'Points - Runs'!$A$5:$A$58,0),MATCH(V$7,'Points - Runs'!$A$5:$Z$5,0)))+((INDEX('Points - Runs 50s'!$A$5:$Z$58,MATCH($A38,'Points - Runs 50s'!$A$5:$A$58,0),MATCH(V$7,'Points - Runs 50s'!$A$5:$Z$5,0)))*25)+((INDEX('Points - Runs 100s'!$A$5:$Z$58,MATCH($A38,'Points - Runs 100s'!$A$5:$A$58,0),MATCH(V$7,'Points - Runs 100s'!$A$5:$Z$5,0)))*50)+((INDEX('Points - Wickets'!$A$5:$Z$58,MATCH($A38,'Points - Wickets'!$A$5:$A$58,0),MATCH(V$7,'Points - Wickets'!$A$5:$Z$5,0)))*10)+((INDEX('Points - 5 fers'!$A$5:$Z$58,MATCH($A38,'Points - 5 fers'!$A$5:$A$58,0),MATCH(V$7,'Points - 5 fers'!$A$5:$Z$5,0)))*50)+((INDEX('Points - Hattrick'!$A$5:$Z$58,MATCH($A38,'Points - Hattrick'!$A$5:$A$58,0),MATCH(V$7,'Points - Hattrick'!$A$5:$Z$5,0)))*100)+((INDEX('Points - Fielding'!$A$5:$Z$58,MATCH($A38,'Points - Fielding'!$A$5:$A$58,0),MATCH(V$7,'Points - Fielding'!$A$5:$Z$5,0)))*10)</f>
        <v>0</v>
      </c>
      <c r="W38" s="129">
        <f>(INDEX('Points - Runs'!$A$5:$Z$58,MATCH($A38,'Points - Runs'!$A$5:$A$58,0),MATCH(W$7,'Points - Runs'!$A$5:$Z$5,0)))+((INDEX('Points - Runs 50s'!$A$5:$Z$58,MATCH($A38,'Points - Runs 50s'!$A$5:$A$58,0),MATCH(W$7,'Points - Runs 50s'!$A$5:$Z$5,0)))*25)+((INDEX('Points - Runs 100s'!$A$5:$Z$58,MATCH($A38,'Points - Runs 100s'!$A$5:$A$58,0),MATCH(W$7,'Points - Runs 100s'!$A$5:$Z$5,0)))*50)+((INDEX('Points - Wickets'!$A$5:$Z$58,MATCH($A38,'Points - Wickets'!$A$5:$A$58,0),MATCH(W$7,'Points - Wickets'!$A$5:$Z$5,0)))*10)+((INDEX('Points - 5 fers'!$A$5:$Z$58,MATCH($A38,'Points - 5 fers'!$A$5:$A$58,0),MATCH(W$7,'Points - 5 fers'!$A$5:$Z$5,0)))*50)+((INDEX('Points - Hattrick'!$A$5:$Z$58,MATCH($A38,'Points - Hattrick'!$A$5:$A$58,0),MATCH(W$7,'Points - Hattrick'!$A$5:$Z$5,0)))*100)+((INDEX('Points - Fielding'!$A$5:$Z$58,MATCH($A38,'Points - Fielding'!$A$5:$A$58,0),MATCH(W$7,'Points - Fielding'!$A$5:$Z$5,0)))*10)</f>
        <v>0</v>
      </c>
      <c r="X38" s="130">
        <f>(INDEX('Points - Runs'!$A$5:$Z$58,MATCH($A38,'Points - Runs'!$A$5:$A$58,0),MATCH(X$7,'Points - Runs'!$A$5:$Z$5,0)))+((INDEX('Points - Runs 50s'!$A$5:$Z$58,MATCH($A38,'Points - Runs 50s'!$A$5:$A$58,0),MATCH(X$7,'Points - Runs 50s'!$A$5:$Z$5,0)))*25)+((INDEX('Points - Runs 100s'!$A$5:$Z$58,MATCH($A38,'Points - Runs 100s'!$A$5:$A$58,0),MATCH(X$7,'Points - Runs 100s'!$A$5:$Z$5,0)))*50)+((INDEX('Points - Wickets'!$A$5:$Z$58,MATCH($A38,'Points - Wickets'!$A$5:$A$58,0),MATCH(X$7,'Points - Wickets'!$A$5:$Z$5,0)))*10)+((INDEX('Points - 5 fers'!$A$5:$Z$58,MATCH($A38,'Points - 5 fers'!$A$5:$A$58,0),MATCH(X$7,'Points - 5 fers'!$A$5:$Z$5,0)))*50)+((INDEX('Points - Hattrick'!$A$5:$Z$58,MATCH($A38,'Points - Hattrick'!$A$5:$A$58,0),MATCH(X$7,'Points - Hattrick'!$A$5:$Z$5,0)))*100)+((INDEX('Points - Fielding'!$A$5:$Z$58,MATCH($A38,'Points - Fielding'!$A$5:$A$58,0),MATCH(X$7,'Points - Fielding'!$A$5:$Z$5,0)))*10)</f>
        <v>0</v>
      </c>
      <c r="Y38" s="130">
        <f>(INDEX('Points - Runs'!$A$5:$Z$58,MATCH($A38,'Points - Runs'!$A$5:$A$58,0),MATCH(Y$7,'Points - Runs'!$A$5:$Z$5,0)))+((INDEX('Points - Runs 50s'!$A$5:$Z$58,MATCH($A38,'Points - Runs 50s'!$A$5:$A$58,0),MATCH(Y$7,'Points - Runs 50s'!$A$5:$Z$5,0)))*25)+((INDEX('Points - Runs 100s'!$A$5:$Z$58,MATCH($A38,'Points - Runs 100s'!$A$5:$A$58,0),MATCH(Y$7,'Points - Runs 100s'!$A$5:$Z$5,0)))*50)+((INDEX('Points - Wickets'!$A$5:$Z$58,MATCH($A38,'Points - Wickets'!$A$5:$A$58,0),MATCH(Y$7,'Points - Wickets'!$A$5:$Z$5,0)))*10)+((INDEX('Points - 5 fers'!$A$5:$Z$58,MATCH($A38,'Points - 5 fers'!$A$5:$A$58,0),MATCH(Y$7,'Points - 5 fers'!$A$5:$Z$5,0)))*50)+((INDEX('Points - Hattrick'!$A$5:$Z$58,MATCH($A38,'Points - Hattrick'!$A$5:$A$58,0),MATCH(Y$7,'Points - Hattrick'!$A$5:$Z$5,0)))*100)+((INDEX('Points - Fielding'!$A$5:$Z$58,MATCH($A38,'Points - Fielding'!$A$5:$A$58,0),MATCH(Y$7,'Points - Fielding'!$A$5:$Z$5,0)))*10)</f>
        <v>0</v>
      </c>
      <c r="Z38" s="130">
        <f>(INDEX('Points - Runs'!$A$5:$Z$58,MATCH($A38,'Points - Runs'!$A$5:$A$58,0),MATCH(Z$7,'Points - Runs'!$A$5:$Z$5,0)))+((INDEX('Points - Runs 50s'!$A$5:$Z$58,MATCH($A38,'Points - Runs 50s'!$A$5:$A$58,0),MATCH(Z$7,'Points - Runs 50s'!$A$5:$Z$5,0)))*25)+((INDEX('Points - Runs 100s'!$A$5:$Z$58,MATCH($A38,'Points - Runs 100s'!$A$5:$A$58,0),MATCH(Z$7,'Points - Runs 100s'!$A$5:$Z$5,0)))*50)+((INDEX('Points - Wickets'!$A$5:$Z$58,MATCH($A38,'Points - Wickets'!$A$5:$A$58,0),MATCH(Z$7,'Points - Wickets'!$A$5:$Z$5,0)))*10)+((INDEX('Points - 5 fers'!$A$5:$Z$58,MATCH($A38,'Points - 5 fers'!$A$5:$A$58,0),MATCH(Z$7,'Points - 5 fers'!$A$5:$Z$5,0)))*50)+((INDEX('Points - Hattrick'!$A$5:$Z$58,MATCH($A38,'Points - Hattrick'!$A$5:$A$58,0),MATCH(Z$7,'Points - Hattrick'!$A$5:$Z$5,0)))*100)+((INDEX('Points - Fielding'!$A$5:$Z$58,MATCH($A38,'Points - Fielding'!$A$5:$A$58,0),MATCH(Z$7,'Points - Fielding'!$A$5:$Z$5,0)))*10)</f>
        <v>0</v>
      </c>
      <c r="AA38" s="233">
        <f t="shared" si="2"/>
        <v>161</v>
      </c>
      <c r="AB38" s="231">
        <f t="shared" si="3"/>
        <v>142</v>
      </c>
      <c r="AC38" s="231">
        <f t="shared" si="4"/>
        <v>0</v>
      </c>
      <c r="AD38" s="231">
        <f t="shared" si="5"/>
        <v>0</v>
      </c>
      <c r="AE38" s="120">
        <f t="shared" si="0"/>
        <v>303</v>
      </c>
      <c r="AF38" s="187">
        <f t="shared" si="1"/>
        <v>40.4</v>
      </c>
      <c r="AH38" s="125">
        <f t="shared" si="6"/>
        <v>20</v>
      </c>
    </row>
    <row r="39" spans="1:34" s="125" customFormat="1" ht="18.75" customHeight="1" x14ac:dyDescent="0.25">
      <c r="A39" s="125" t="s">
        <v>16</v>
      </c>
      <c r="B39" s="126" t="s">
        <v>80</v>
      </c>
      <c r="C39" s="125" t="s">
        <v>105</v>
      </c>
      <c r="D39" s="127">
        <v>7.5</v>
      </c>
      <c r="E39" s="139">
        <f>(INDEX('Points - Runs'!$A$5:$Z$58,MATCH($A39,'Points - Runs'!$A$5:$A$58,0),MATCH(E$7,'Points - Runs'!$A$5:$Z$5,0)))+((INDEX('Points - Runs 50s'!$A$5:$Z$58,MATCH($A39,'Points - Runs 50s'!$A$5:$A$58,0),MATCH(E$7,'Points - Runs 50s'!$A$5:$Z$5,0)))*25)+((INDEX('Points - Runs 100s'!$A$5:$Z$58,MATCH($A39,'Points - Runs 100s'!$A$5:$A$58,0),MATCH(E$7,'Points - Runs 100s'!$A$5:$Z$5,0)))*50)+((INDEX('Points - Wickets'!$A$5:$Z$58,MATCH($A39,'Points - Wickets'!$A$5:$A$58,0),MATCH(E$7,'Points - Wickets'!$A$5:$Z$5,0)))*10)+((INDEX('Points - 5 fers'!$A$5:$Z$58,MATCH($A39,'Points - 5 fers'!$A$5:$A$58,0),MATCH(E$7,'Points - 5 fers'!$A$5:$Z$5,0)))*50)+((INDEX('Points - Hattrick'!$A$5:$Z$58,MATCH($A39,'Points - Hattrick'!$A$5:$A$58,0),MATCH(E$7,'Points - Hattrick'!$A$5:$Z$5,0)))*100)+((INDEX('Points - Fielding'!$A$5:$Z$58,MATCH($A39,'Points - Fielding'!$A$5:$A$58,0),MATCH(E$7,'Points - Fielding'!$A$5:$Z$5,0)))*10)</f>
        <v>51</v>
      </c>
      <c r="F39" s="139">
        <f>(INDEX('Points - Runs'!$A$5:$Z$58,MATCH($A39,'Points - Runs'!$A$5:$A$58,0),MATCH(F$7,'Points - Runs'!$A$5:$Z$5,0)))+((INDEX('Points - Runs 50s'!$A$5:$Z$58,MATCH($A39,'Points - Runs 50s'!$A$5:$A$58,0),MATCH(F$7,'Points - Runs 50s'!$A$5:$Z$5,0)))*25)+((INDEX('Points - Runs 100s'!$A$5:$Z$58,MATCH($A39,'Points - Runs 100s'!$A$5:$A$58,0),MATCH(F$7,'Points - Runs 100s'!$A$5:$Z$5,0)))*50)+((INDEX('Points - Wickets'!$A$5:$Z$58,MATCH($A39,'Points - Wickets'!$A$5:$A$58,0),MATCH(F$7,'Points - Wickets'!$A$5:$Z$5,0)))*10)+((INDEX('Points - 5 fers'!$A$5:$Z$58,MATCH($A39,'Points - 5 fers'!$A$5:$A$58,0),MATCH(F$7,'Points - 5 fers'!$A$5:$Z$5,0)))*50)+((INDEX('Points - Hattrick'!$A$5:$Z$58,MATCH($A39,'Points - Hattrick'!$A$5:$A$58,0),MATCH(F$7,'Points - Hattrick'!$A$5:$Z$5,0)))*100)+((INDEX('Points - Fielding'!$A$5:$Z$58,MATCH($A39,'Points - Fielding'!$A$5:$A$58,0),MATCH(F$7,'Points - Fielding'!$A$5:$Z$5,0)))*10)</f>
        <v>30</v>
      </c>
      <c r="G39" s="139">
        <f>(INDEX('Points - Runs'!$A$5:$Z$58,MATCH($A39,'Points - Runs'!$A$5:$A$58,0),MATCH(G$7,'Points - Runs'!$A$5:$Z$5,0)))+((INDEX('Points - Runs 50s'!$A$5:$Z$58,MATCH($A39,'Points - Runs 50s'!$A$5:$A$58,0),MATCH(G$7,'Points - Runs 50s'!$A$5:$Z$5,0)))*25)+((INDEX('Points - Runs 100s'!$A$5:$Z$58,MATCH($A39,'Points - Runs 100s'!$A$5:$A$58,0),MATCH(G$7,'Points - Runs 100s'!$A$5:$Z$5,0)))*50)+((INDEX('Points - Wickets'!$A$5:$Z$58,MATCH($A39,'Points - Wickets'!$A$5:$A$58,0),MATCH(G$7,'Points - Wickets'!$A$5:$Z$5,0)))*10)+((INDEX('Points - 5 fers'!$A$5:$Z$58,MATCH($A39,'Points - 5 fers'!$A$5:$A$58,0),MATCH(G$7,'Points - 5 fers'!$A$5:$Z$5,0)))*50)+((INDEX('Points - Hattrick'!$A$5:$Z$58,MATCH($A39,'Points - Hattrick'!$A$5:$A$58,0),MATCH(G$7,'Points - Hattrick'!$A$5:$Z$5,0)))*100)+((INDEX('Points - Fielding'!$A$5:$Z$58,MATCH($A39,'Points - Fielding'!$A$5:$A$58,0),MATCH(G$7,'Points - Fielding'!$A$5:$Z$5,0)))*10)</f>
        <v>0</v>
      </c>
      <c r="H39" s="128">
        <f>(INDEX('Points - Runs'!$A$5:$Z$58,MATCH($A39,'Points - Runs'!$A$5:$A$58,0),MATCH(H$7,'Points - Runs'!$A$5:$Z$5,0)))+((INDEX('Points - Runs 50s'!$A$5:$Z$58,MATCH($A39,'Points - Runs 50s'!$A$5:$A$58,0),MATCH(H$7,'Points - Runs 50s'!$A$5:$Z$5,0)))*25)+((INDEX('Points - Runs 100s'!$A$5:$Z$58,MATCH($A39,'Points - Runs 100s'!$A$5:$A$58,0),MATCH(H$7,'Points - Runs 100s'!$A$5:$Z$5,0)))*50)+((INDEX('Points - Wickets'!$A$5:$Z$58,MATCH($A39,'Points - Wickets'!$A$5:$A$58,0),MATCH(H$7,'Points - Wickets'!$A$5:$Z$5,0)))*10)+((INDEX('Points - 5 fers'!$A$5:$Z$58,MATCH($A39,'Points - 5 fers'!$A$5:$A$58,0),MATCH(H$7,'Points - 5 fers'!$A$5:$Z$5,0)))*50)+((INDEX('Points - Hattrick'!$A$5:$Z$58,MATCH($A39,'Points - Hattrick'!$A$5:$A$58,0),MATCH(H$7,'Points - Hattrick'!$A$5:$Z$5,0)))*100)+((INDEX('Points - Fielding'!$A$5:$Z$58,MATCH($A39,'Points - Fielding'!$A$5:$A$58,0),MATCH(H$7,'Points - Fielding'!$A$5:$Z$5,0)))*10)</f>
        <v>40</v>
      </c>
      <c r="I39" s="128">
        <f>(INDEX('Points - Runs'!$A$5:$Z$58,MATCH($A39,'Points - Runs'!$A$5:$A$58,0),MATCH(I$7,'Points - Runs'!$A$5:$Z$5,0)))+((INDEX('Points - Runs 50s'!$A$5:$Z$58,MATCH($A39,'Points - Runs 50s'!$A$5:$A$58,0),MATCH(I$7,'Points - Runs 50s'!$A$5:$Z$5,0)))*25)+((INDEX('Points - Runs 100s'!$A$5:$Z$58,MATCH($A39,'Points - Runs 100s'!$A$5:$A$58,0),MATCH(I$7,'Points - Runs 100s'!$A$5:$Z$5,0)))*50)+((INDEX('Points - Wickets'!$A$5:$Z$58,MATCH($A39,'Points - Wickets'!$A$5:$A$58,0),MATCH(I$7,'Points - Wickets'!$A$5:$Z$5,0)))*10)+((INDEX('Points - 5 fers'!$A$5:$Z$58,MATCH($A39,'Points - 5 fers'!$A$5:$A$58,0),MATCH(I$7,'Points - 5 fers'!$A$5:$Z$5,0)))*50)+((INDEX('Points - Hattrick'!$A$5:$Z$58,MATCH($A39,'Points - Hattrick'!$A$5:$A$58,0),MATCH(I$7,'Points - Hattrick'!$A$5:$Z$5,0)))*100)+((INDEX('Points - Fielding'!$A$5:$Z$58,MATCH($A39,'Points - Fielding'!$A$5:$A$58,0),MATCH(I$7,'Points - Fielding'!$A$5:$Z$5,0)))*10)</f>
        <v>159</v>
      </c>
      <c r="J39" s="130">
        <f>(INDEX('Points - Runs'!$A$5:$Z$58,MATCH($A39,'Points - Runs'!$A$5:$A$58,0),MATCH(J$7,'Points - Runs'!$A$5:$Z$5,0)))+((INDEX('Points - Runs 50s'!$A$5:$Z$58,MATCH($A39,'Points - Runs 50s'!$A$5:$A$58,0),MATCH(J$7,'Points - Runs 50s'!$A$5:$Z$5,0)))*25)+((INDEX('Points - Runs 100s'!$A$5:$Z$58,MATCH($A39,'Points - Runs 100s'!$A$5:$A$58,0),MATCH(J$7,'Points - Runs 100s'!$A$5:$Z$5,0)))*50)+((INDEX('Points - Wickets'!$A$5:$Z$58,MATCH($A39,'Points - Wickets'!$A$5:$A$58,0),MATCH(J$7,'Points - Wickets'!$A$5:$Z$5,0)))*10)+((INDEX('Points - 5 fers'!$A$5:$Z$58,MATCH($A39,'Points - 5 fers'!$A$5:$A$58,0),MATCH(J$7,'Points - 5 fers'!$A$5:$Z$5,0)))*50)+((INDEX('Points - Hattrick'!$A$5:$Z$58,MATCH($A39,'Points - Hattrick'!$A$5:$A$58,0),MATCH(J$7,'Points - Hattrick'!$A$5:$Z$5,0)))*100)+((INDEX('Points - Fielding'!$A$5:$Z$58,MATCH($A39,'Points - Fielding'!$A$5:$A$58,0),MATCH(J$7,'Points - Fielding'!$A$5:$Z$5,0)))*10)</f>
        <v>48</v>
      </c>
      <c r="K39" s="129">
        <f>(INDEX('Points - Runs'!$A$5:$Z$58,MATCH($A39,'Points - Runs'!$A$5:$A$58,0),MATCH(K$7,'Points - Runs'!$A$5:$Z$5,0)))+((INDEX('Points - Runs 50s'!$A$5:$Z$58,MATCH($A39,'Points - Runs 50s'!$A$5:$A$58,0),MATCH(K$7,'Points - Runs 50s'!$A$5:$Z$5,0)))*25)+((INDEX('Points - Runs 100s'!$A$5:$Z$58,MATCH($A39,'Points - Runs 100s'!$A$5:$A$58,0),MATCH(K$7,'Points - Runs 100s'!$A$5:$Z$5,0)))*50)+((INDEX('Points - Wickets'!$A$5:$Z$58,MATCH($A39,'Points - Wickets'!$A$5:$A$58,0),MATCH(K$7,'Points - Wickets'!$A$5:$Z$5,0)))*10)+((INDEX('Points - 5 fers'!$A$5:$Z$58,MATCH($A39,'Points - 5 fers'!$A$5:$A$58,0),MATCH(K$7,'Points - 5 fers'!$A$5:$Z$5,0)))*50)+((INDEX('Points - Hattrick'!$A$5:$Z$58,MATCH($A39,'Points - Hattrick'!$A$5:$A$58,0),MATCH(K$7,'Points - Hattrick'!$A$5:$Z$5,0)))*100)+((INDEX('Points - Fielding'!$A$5:$Z$58,MATCH($A39,'Points - Fielding'!$A$5:$A$58,0),MATCH(K$7,'Points - Fielding'!$A$5:$Z$5,0)))*10)</f>
        <v>50</v>
      </c>
      <c r="L39" s="130">
        <f>(INDEX('Points - Runs'!$A$5:$Z$58,MATCH($A39,'Points - Runs'!$A$5:$A$58,0),MATCH(L$7,'Points - Runs'!$A$5:$Z$5,0)))+((INDEX('Points - Runs 50s'!$A$5:$Z$58,MATCH($A39,'Points - Runs 50s'!$A$5:$A$58,0),MATCH(L$7,'Points - Runs 50s'!$A$5:$Z$5,0)))*25)+((INDEX('Points - Runs 100s'!$A$5:$Z$58,MATCH($A39,'Points - Runs 100s'!$A$5:$A$58,0),MATCH(L$7,'Points - Runs 100s'!$A$5:$Z$5,0)))*50)+((INDEX('Points - Wickets'!$A$5:$Z$58,MATCH($A39,'Points - Wickets'!$A$5:$A$58,0),MATCH(L$7,'Points - Wickets'!$A$5:$Z$5,0)))*10)+((INDEX('Points - 5 fers'!$A$5:$Z$58,MATCH($A39,'Points - 5 fers'!$A$5:$A$58,0),MATCH(L$7,'Points - 5 fers'!$A$5:$Z$5,0)))*50)+((INDEX('Points - Hattrick'!$A$5:$Z$58,MATCH($A39,'Points - Hattrick'!$A$5:$A$58,0),MATCH(L$7,'Points - Hattrick'!$A$5:$Z$5,0)))*100)+((INDEX('Points - Fielding'!$A$5:$Z$58,MATCH($A39,'Points - Fielding'!$A$5:$A$58,0),MATCH(L$7,'Points - Fielding'!$A$5:$Z$5,0)))*10)</f>
        <v>0</v>
      </c>
      <c r="M39" s="130">
        <f>(INDEX('Points - Runs'!$A$5:$Z$58,MATCH($A39,'Points - Runs'!$A$5:$A$58,0),MATCH(M$7,'Points - Runs'!$A$5:$Z$5,0)))+((INDEX('Points - Runs 50s'!$A$5:$Z$58,MATCH($A39,'Points - Runs 50s'!$A$5:$A$58,0),MATCH(M$7,'Points - Runs 50s'!$A$5:$Z$5,0)))*25)+((INDEX('Points - Runs 100s'!$A$5:$Z$58,MATCH($A39,'Points - Runs 100s'!$A$5:$A$58,0),MATCH(M$7,'Points - Runs 100s'!$A$5:$Z$5,0)))*50)+((INDEX('Points - Wickets'!$A$5:$Z$58,MATCH($A39,'Points - Wickets'!$A$5:$A$58,0),MATCH(M$7,'Points - Wickets'!$A$5:$Z$5,0)))*10)+((INDEX('Points - 5 fers'!$A$5:$Z$58,MATCH($A39,'Points - 5 fers'!$A$5:$A$58,0),MATCH(M$7,'Points - 5 fers'!$A$5:$Z$5,0)))*50)+((INDEX('Points - Hattrick'!$A$5:$Z$58,MATCH($A39,'Points - Hattrick'!$A$5:$A$58,0),MATCH(M$7,'Points - Hattrick'!$A$5:$Z$5,0)))*100)+((INDEX('Points - Fielding'!$A$5:$Z$58,MATCH($A39,'Points - Fielding'!$A$5:$A$58,0),MATCH(M$7,'Points - Fielding'!$A$5:$Z$5,0)))*10)</f>
        <v>20</v>
      </c>
      <c r="N39" s="130">
        <f>(INDEX('Points - Runs'!$A$5:$Z$58,MATCH($A39,'Points - Runs'!$A$5:$A$58,0),MATCH(N$7,'Points - Runs'!$A$5:$Z$5,0)))+((INDEX('Points - Runs 50s'!$A$5:$Z$58,MATCH($A39,'Points - Runs 50s'!$A$5:$A$58,0),MATCH(N$7,'Points - Runs 50s'!$A$5:$Z$5,0)))*25)+((INDEX('Points - Runs 100s'!$A$5:$Z$58,MATCH($A39,'Points - Runs 100s'!$A$5:$A$58,0),MATCH(N$7,'Points - Runs 100s'!$A$5:$Z$5,0)))*50)+((INDEX('Points - Wickets'!$A$5:$Z$58,MATCH($A39,'Points - Wickets'!$A$5:$A$58,0),MATCH(N$7,'Points - Wickets'!$A$5:$Z$5,0)))*10)+((INDEX('Points - 5 fers'!$A$5:$Z$58,MATCH($A39,'Points - 5 fers'!$A$5:$A$58,0),MATCH(N$7,'Points - 5 fers'!$A$5:$Z$5,0)))*50)+((INDEX('Points - Hattrick'!$A$5:$Z$58,MATCH($A39,'Points - Hattrick'!$A$5:$A$58,0),MATCH(N$7,'Points - Hattrick'!$A$5:$Z$5,0)))*100)+((INDEX('Points - Fielding'!$A$5:$Z$58,MATCH($A39,'Points - Fielding'!$A$5:$A$58,0),MATCH(N$7,'Points - Fielding'!$A$5:$Z$5,0)))*10)</f>
        <v>40</v>
      </c>
      <c r="O39" s="130">
        <f>(INDEX('Points - Runs'!$A$5:$Z$58,MATCH($A39,'Points - Runs'!$A$5:$A$58,0),MATCH(O$7,'Points - Runs'!$A$5:$Z$5,0)))+((INDEX('Points - Runs 50s'!$A$5:$Z$58,MATCH($A39,'Points - Runs 50s'!$A$5:$A$58,0),MATCH(O$7,'Points - Runs 50s'!$A$5:$Z$5,0)))*25)+((INDEX('Points - Runs 100s'!$A$5:$Z$58,MATCH($A39,'Points - Runs 100s'!$A$5:$A$58,0),MATCH(O$7,'Points - Runs 100s'!$A$5:$Z$5,0)))*50)+((INDEX('Points - Wickets'!$A$5:$Z$58,MATCH($A39,'Points - Wickets'!$A$5:$A$58,0),MATCH(O$7,'Points - Wickets'!$A$5:$Z$5,0)))*10)+((INDEX('Points - 5 fers'!$A$5:$Z$58,MATCH($A39,'Points - 5 fers'!$A$5:$A$58,0),MATCH(O$7,'Points - 5 fers'!$A$5:$Z$5,0)))*50)+((INDEX('Points - Hattrick'!$A$5:$Z$58,MATCH($A39,'Points - Hattrick'!$A$5:$A$58,0),MATCH(O$7,'Points - Hattrick'!$A$5:$Z$5,0)))*100)+((INDEX('Points - Fielding'!$A$5:$Z$58,MATCH($A39,'Points - Fielding'!$A$5:$A$58,0),MATCH(O$7,'Points - Fielding'!$A$5:$Z$5,0)))*10)</f>
        <v>117</v>
      </c>
      <c r="P39" s="131">
        <f>(INDEX('Points - Runs'!$A$5:$Z$58,MATCH($A39,'Points - Runs'!$A$5:$A$58,0),MATCH(P$7,'Points - Runs'!$A$5:$Z$5,0)))+((INDEX('Points - Runs 50s'!$A$5:$Z$58,MATCH($A39,'Points - Runs 50s'!$A$5:$A$58,0),MATCH(P$7,'Points - Runs 50s'!$A$5:$Z$5,0)))*25)+((INDEX('Points - Runs 100s'!$A$5:$Z$58,MATCH($A39,'Points - Runs 100s'!$A$5:$A$58,0),MATCH(P$7,'Points - Runs 100s'!$A$5:$Z$5,0)))*50)+((INDEX('Points - Wickets'!$A$5:$Z$58,MATCH($A39,'Points - Wickets'!$A$5:$A$58,0),MATCH(P$7,'Points - Wickets'!$A$5:$Z$5,0)))*10)+((INDEX('Points - 5 fers'!$A$5:$Z$58,MATCH($A39,'Points - 5 fers'!$A$5:$A$58,0),MATCH(P$7,'Points - 5 fers'!$A$5:$Z$5,0)))*50)+((INDEX('Points - Hattrick'!$A$5:$Z$58,MATCH($A39,'Points - Hattrick'!$A$5:$A$58,0),MATCH(P$7,'Points - Hattrick'!$A$5:$Z$5,0)))*100)+((INDEX('Points - Fielding'!$A$5:$Z$58,MATCH($A39,'Points - Fielding'!$A$5:$A$58,0),MATCH(P$7,'Points - Fielding'!$A$5:$Z$5,0)))*10)</f>
        <v>30</v>
      </c>
      <c r="Q39" s="128">
        <f>(INDEX('Points - Runs'!$A$5:$Z$58,MATCH($A39,'Points - Runs'!$A$5:$A$58,0),MATCH(Q$7,'Points - Runs'!$A$5:$Z$5,0)))+((INDEX('Points - Runs 50s'!$A$5:$Z$58,MATCH($A39,'Points - Runs 50s'!$A$5:$A$58,0),MATCH(Q$7,'Points - Runs 50s'!$A$5:$Z$5,0)))*25)+((INDEX('Points - Runs 100s'!$A$5:$Z$58,MATCH($A39,'Points - Runs 100s'!$A$5:$A$58,0),MATCH(Q$7,'Points - Runs 100s'!$A$5:$Z$5,0)))*50)+((INDEX('Points - Wickets'!$A$5:$Z$58,MATCH($A39,'Points - Wickets'!$A$5:$A$58,0),MATCH(Q$7,'Points - Wickets'!$A$5:$Z$5,0)))*10)+((INDEX('Points - 5 fers'!$A$5:$Z$58,MATCH($A39,'Points - 5 fers'!$A$5:$A$58,0),MATCH(Q$7,'Points - 5 fers'!$A$5:$Z$5,0)))*50)+((INDEX('Points - Hattrick'!$A$5:$Z$58,MATCH($A39,'Points - Hattrick'!$A$5:$A$58,0),MATCH(Q$7,'Points - Hattrick'!$A$5:$Z$5,0)))*100)+((INDEX('Points - Fielding'!$A$5:$Z$58,MATCH($A39,'Points - Fielding'!$A$5:$A$58,0),MATCH(Q$7,'Points - Fielding'!$A$5:$Z$5,0)))*10)</f>
        <v>0</v>
      </c>
      <c r="R39" s="128">
        <f>(INDEX('Points - Runs'!$A$5:$Z$58,MATCH($A39,'Points - Runs'!$A$5:$A$58,0),MATCH(R$7,'Points - Runs'!$A$5:$Z$5,0)))+((INDEX('Points - Runs 50s'!$A$5:$Z$58,MATCH($A39,'Points - Runs 50s'!$A$5:$A$58,0),MATCH(R$7,'Points - Runs 50s'!$A$5:$Z$5,0)))*25)+((INDEX('Points - Runs 100s'!$A$5:$Z$58,MATCH($A39,'Points - Runs 100s'!$A$5:$A$58,0),MATCH(R$7,'Points - Runs 100s'!$A$5:$Z$5,0)))*50)+((INDEX('Points - Wickets'!$A$5:$Z$58,MATCH($A39,'Points - Wickets'!$A$5:$A$58,0),MATCH(R$7,'Points - Wickets'!$A$5:$Z$5,0)))*10)+((INDEX('Points - 5 fers'!$A$5:$Z$58,MATCH($A39,'Points - 5 fers'!$A$5:$A$58,0),MATCH(R$7,'Points - 5 fers'!$A$5:$Z$5,0)))*50)+((INDEX('Points - Hattrick'!$A$5:$Z$58,MATCH($A39,'Points - Hattrick'!$A$5:$A$58,0),MATCH(R$7,'Points - Hattrick'!$A$5:$Z$5,0)))*100)+((INDEX('Points - Fielding'!$A$5:$Z$58,MATCH($A39,'Points - Fielding'!$A$5:$A$58,0),MATCH(R$7,'Points - Fielding'!$A$5:$Z$5,0)))*10)</f>
        <v>0</v>
      </c>
      <c r="S39" s="128">
        <f>(INDEX('Points - Runs'!$A$5:$Z$58,MATCH($A39,'Points - Runs'!$A$5:$A$58,0),MATCH(S$7,'Points - Runs'!$A$5:$Z$5,0)))+((INDEX('Points - Runs 50s'!$A$5:$Z$58,MATCH($A39,'Points - Runs 50s'!$A$5:$A$58,0),MATCH(S$7,'Points - Runs 50s'!$A$5:$Z$5,0)))*25)+((INDEX('Points - Runs 100s'!$A$5:$Z$58,MATCH($A39,'Points - Runs 100s'!$A$5:$A$58,0),MATCH(S$7,'Points - Runs 100s'!$A$5:$Z$5,0)))*50)+((INDEX('Points - Wickets'!$A$5:$Z$58,MATCH($A39,'Points - Wickets'!$A$5:$A$58,0),MATCH(S$7,'Points - Wickets'!$A$5:$Z$5,0)))*10)+((INDEX('Points - 5 fers'!$A$5:$Z$58,MATCH($A39,'Points - 5 fers'!$A$5:$A$58,0),MATCH(S$7,'Points - 5 fers'!$A$5:$Z$5,0)))*50)+((INDEX('Points - Hattrick'!$A$5:$Z$58,MATCH($A39,'Points - Hattrick'!$A$5:$A$58,0),MATCH(S$7,'Points - Hattrick'!$A$5:$Z$5,0)))*100)+((INDEX('Points - Fielding'!$A$5:$Z$58,MATCH($A39,'Points - Fielding'!$A$5:$A$58,0),MATCH(S$7,'Points - Fielding'!$A$5:$Z$5,0)))*10)</f>
        <v>0</v>
      </c>
      <c r="T39" s="128">
        <f>(INDEX('Points - Runs'!$A$5:$Z$58,MATCH($A39,'Points - Runs'!$A$5:$A$58,0),MATCH(T$7,'Points - Runs'!$A$5:$Z$5,0)))+((INDEX('Points - Runs 50s'!$A$5:$Z$58,MATCH($A39,'Points - Runs 50s'!$A$5:$A$58,0),MATCH(T$7,'Points - Runs 50s'!$A$5:$Z$5,0)))*25)+((INDEX('Points - Runs 100s'!$A$5:$Z$58,MATCH($A39,'Points - Runs 100s'!$A$5:$A$58,0),MATCH(T$7,'Points - Runs 100s'!$A$5:$Z$5,0)))*50)+((INDEX('Points - Wickets'!$A$5:$Z$58,MATCH($A39,'Points - Wickets'!$A$5:$A$58,0),MATCH(T$7,'Points - Wickets'!$A$5:$Z$5,0)))*10)+((INDEX('Points - 5 fers'!$A$5:$Z$58,MATCH($A39,'Points - 5 fers'!$A$5:$A$58,0),MATCH(T$7,'Points - 5 fers'!$A$5:$Z$5,0)))*50)+((INDEX('Points - Hattrick'!$A$5:$Z$58,MATCH($A39,'Points - Hattrick'!$A$5:$A$58,0),MATCH(T$7,'Points - Hattrick'!$A$5:$Z$5,0)))*100)+((INDEX('Points - Fielding'!$A$5:$Z$58,MATCH($A39,'Points - Fielding'!$A$5:$A$58,0),MATCH(T$7,'Points - Fielding'!$A$5:$Z$5,0)))*10)</f>
        <v>0</v>
      </c>
      <c r="U39" s="128">
        <f>(INDEX('Points - Runs'!$A$5:$Z$58,MATCH($A39,'Points - Runs'!$A$5:$A$58,0),MATCH(U$7,'Points - Runs'!$A$5:$Z$5,0)))+((INDEX('Points - Runs 50s'!$A$5:$Z$58,MATCH($A39,'Points - Runs 50s'!$A$5:$A$58,0),MATCH(U$7,'Points - Runs 50s'!$A$5:$Z$5,0)))*25)+((INDEX('Points - Runs 100s'!$A$5:$Z$58,MATCH($A39,'Points - Runs 100s'!$A$5:$A$58,0),MATCH(U$7,'Points - Runs 100s'!$A$5:$Z$5,0)))*50)+((INDEX('Points - Wickets'!$A$5:$Z$58,MATCH($A39,'Points - Wickets'!$A$5:$A$58,0),MATCH(U$7,'Points - Wickets'!$A$5:$Z$5,0)))*10)+((INDEX('Points - 5 fers'!$A$5:$Z$58,MATCH($A39,'Points - 5 fers'!$A$5:$A$58,0),MATCH(U$7,'Points - 5 fers'!$A$5:$Z$5,0)))*50)+((INDEX('Points - Hattrick'!$A$5:$Z$58,MATCH($A39,'Points - Hattrick'!$A$5:$A$58,0),MATCH(U$7,'Points - Hattrick'!$A$5:$Z$5,0)))*100)+((INDEX('Points - Fielding'!$A$5:$Z$58,MATCH($A39,'Points - Fielding'!$A$5:$A$58,0),MATCH(U$7,'Points - Fielding'!$A$5:$Z$5,0)))*10)</f>
        <v>0</v>
      </c>
      <c r="V39" s="128">
        <f>(INDEX('Points - Runs'!$A$5:$Z$58,MATCH($A39,'Points - Runs'!$A$5:$A$58,0),MATCH(V$7,'Points - Runs'!$A$5:$Z$5,0)))+((INDEX('Points - Runs 50s'!$A$5:$Z$58,MATCH($A39,'Points - Runs 50s'!$A$5:$A$58,0),MATCH(V$7,'Points - Runs 50s'!$A$5:$Z$5,0)))*25)+((INDEX('Points - Runs 100s'!$A$5:$Z$58,MATCH($A39,'Points - Runs 100s'!$A$5:$A$58,0),MATCH(V$7,'Points - Runs 100s'!$A$5:$Z$5,0)))*50)+((INDEX('Points - Wickets'!$A$5:$Z$58,MATCH($A39,'Points - Wickets'!$A$5:$A$58,0),MATCH(V$7,'Points - Wickets'!$A$5:$Z$5,0)))*10)+((INDEX('Points - 5 fers'!$A$5:$Z$58,MATCH($A39,'Points - 5 fers'!$A$5:$A$58,0),MATCH(V$7,'Points - 5 fers'!$A$5:$Z$5,0)))*50)+((INDEX('Points - Hattrick'!$A$5:$Z$58,MATCH($A39,'Points - Hattrick'!$A$5:$A$58,0),MATCH(V$7,'Points - Hattrick'!$A$5:$Z$5,0)))*100)+((INDEX('Points - Fielding'!$A$5:$Z$58,MATCH($A39,'Points - Fielding'!$A$5:$A$58,0),MATCH(V$7,'Points - Fielding'!$A$5:$Z$5,0)))*10)</f>
        <v>0</v>
      </c>
      <c r="W39" s="129">
        <f>(INDEX('Points - Runs'!$A$5:$Z$58,MATCH($A39,'Points - Runs'!$A$5:$A$58,0),MATCH(W$7,'Points - Runs'!$A$5:$Z$5,0)))+((INDEX('Points - Runs 50s'!$A$5:$Z$58,MATCH($A39,'Points - Runs 50s'!$A$5:$A$58,0),MATCH(W$7,'Points - Runs 50s'!$A$5:$Z$5,0)))*25)+((INDEX('Points - Runs 100s'!$A$5:$Z$58,MATCH($A39,'Points - Runs 100s'!$A$5:$A$58,0),MATCH(W$7,'Points - Runs 100s'!$A$5:$Z$5,0)))*50)+((INDEX('Points - Wickets'!$A$5:$Z$58,MATCH($A39,'Points - Wickets'!$A$5:$A$58,0),MATCH(W$7,'Points - Wickets'!$A$5:$Z$5,0)))*10)+((INDEX('Points - 5 fers'!$A$5:$Z$58,MATCH($A39,'Points - 5 fers'!$A$5:$A$58,0),MATCH(W$7,'Points - 5 fers'!$A$5:$Z$5,0)))*50)+((INDEX('Points - Hattrick'!$A$5:$Z$58,MATCH($A39,'Points - Hattrick'!$A$5:$A$58,0),MATCH(W$7,'Points - Hattrick'!$A$5:$Z$5,0)))*100)+((INDEX('Points - Fielding'!$A$5:$Z$58,MATCH($A39,'Points - Fielding'!$A$5:$A$58,0),MATCH(W$7,'Points - Fielding'!$A$5:$Z$5,0)))*10)</f>
        <v>0</v>
      </c>
      <c r="X39" s="130">
        <f>(INDEX('Points - Runs'!$A$5:$Z$58,MATCH($A39,'Points - Runs'!$A$5:$A$58,0),MATCH(X$7,'Points - Runs'!$A$5:$Z$5,0)))+((INDEX('Points - Runs 50s'!$A$5:$Z$58,MATCH($A39,'Points - Runs 50s'!$A$5:$A$58,0),MATCH(X$7,'Points - Runs 50s'!$A$5:$Z$5,0)))*25)+((INDEX('Points - Runs 100s'!$A$5:$Z$58,MATCH($A39,'Points - Runs 100s'!$A$5:$A$58,0),MATCH(X$7,'Points - Runs 100s'!$A$5:$Z$5,0)))*50)+((INDEX('Points - Wickets'!$A$5:$Z$58,MATCH($A39,'Points - Wickets'!$A$5:$A$58,0),MATCH(X$7,'Points - Wickets'!$A$5:$Z$5,0)))*10)+((INDEX('Points - 5 fers'!$A$5:$Z$58,MATCH($A39,'Points - 5 fers'!$A$5:$A$58,0),MATCH(X$7,'Points - 5 fers'!$A$5:$Z$5,0)))*50)+((INDEX('Points - Hattrick'!$A$5:$Z$58,MATCH($A39,'Points - Hattrick'!$A$5:$A$58,0),MATCH(X$7,'Points - Hattrick'!$A$5:$Z$5,0)))*100)+((INDEX('Points - Fielding'!$A$5:$Z$58,MATCH($A39,'Points - Fielding'!$A$5:$A$58,0),MATCH(X$7,'Points - Fielding'!$A$5:$Z$5,0)))*10)</f>
        <v>0</v>
      </c>
      <c r="Y39" s="130">
        <f>(INDEX('Points - Runs'!$A$5:$Z$58,MATCH($A39,'Points - Runs'!$A$5:$A$58,0),MATCH(Y$7,'Points - Runs'!$A$5:$Z$5,0)))+((INDEX('Points - Runs 50s'!$A$5:$Z$58,MATCH($A39,'Points - Runs 50s'!$A$5:$A$58,0),MATCH(Y$7,'Points - Runs 50s'!$A$5:$Z$5,0)))*25)+((INDEX('Points - Runs 100s'!$A$5:$Z$58,MATCH($A39,'Points - Runs 100s'!$A$5:$A$58,0),MATCH(Y$7,'Points - Runs 100s'!$A$5:$Z$5,0)))*50)+((INDEX('Points - Wickets'!$A$5:$Z$58,MATCH($A39,'Points - Wickets'!$A$5:$A$58,0),MATCH(Y$7,'Points - Wickets'!$A$5:$Z$5,0)))*10)+((INDEX('Points - 5 fers'!$A$5:$Z$58,MATCH($A39,'Points - 5 fers'!$A$5:$A$58,0),MATCH(Y$7,'Points - 5 fers'!$A$5:$Z$5,0)))*50)+((INDEX('Points - Hattrick'!$A$5:$Z$58,MATCH($A39,'Points - Hattrick'!$A$5:$A$58,0),MATCH(Y$7,'Points - Hattrick'!$A$5:$Z$5,0)))*100)+((INDEX('Points - Fielding'!$A$5:$Z$58,MATCH($A39,'Points - Fielding'!$A$5:$A$58,0),MATCH(Y$7,'Points - Fielding'!$A$5:$Z$5,0)))*10)</f>
        <v>0</v>
      </c>
      <c r="Z39" s="130">
        <f>(INDEX('Points - Runs'!$A$5:$Z$58,MATCH($A39,'Points - Runs'!$A$5:$A$58,0),MATCH(Z$7,'Points - Runs'!$A$5:$Z$5,0)))+((INDEX('Points - Runs 50s'!$A$5:$Z$58,MATCH($A39,'Points - Runs 50s'!$A$5:$A$58,0),MATCH(Z$7,'Points - Runs 50s'!$A$5:$Z$5,0)))*25)+((INDEX('Points - Runs 100s'!$A$5:$Z$58,MATCH($A39,'Points - Runs 100s'!$A$5:$A$58,0),MATCH(Z$7,'Points - Runs 100s'!$A$5:$Z$5,0)))*50)+((INDEX('Points - Wickets'!$A$5:$Z$58,MATCH($A39,'Points - Wickets'!$A$5:$A$58,0),MATCH(Z$7,'Points - Wickets'!$A$5:$Z$5,0)))*10)+((INDEX('Points - 5 fers'!$A$5:$Z$58,MATCH($A39,'Points - 5 fers'!$A$5:$A$58,0),MATCH(Z$7,'Points - 5 fers'!$A$5:$Z$5,0)))*50)+((INDEX('Points - Hattrick'!$A$5:$Z$58,MATCH($A39,'Points - Hattrick'!$A$5:$A$58,0),MATCH(Z$7,'Points - Hattrick'!$A$5:$Z$5,0)))*100)+((INDEX('Points - Fielding'!$A$5:$Z$58,MATCH($A39,'Points - Fielding'!$A$5:$A$58,0),MATCH(Z$7,'Points - Fielding'!$A$5:$Z$5,0)))*10)</f>
        <v>0</v>
      </c>
      <c r="AA39" s="233">
        <f t="shared" si="2"/>
        <v>328</v>
      </c>
      <c r="AB39" s="231">
        <f t="shared" si="3"/>
        <v>257</v>
      </c>
      <c r="AC39" s="231">
        <f t="shared" si="4"/>
        <v>0</v>
      </c>
      <c r="AD39" s="231">
        <f t="shared" si="5"/>
        <v>0</v>
      </c>
      <c r="AE39" s="120">
        <f t="shared" si="0"/>
        <v>585</v>
      </c>
      <c r="AF39" s="187">
        <f t="shared" si="1"/>
        <v>78</v>
      </c>
      <c r="AH39" s="125">
        <f t="shared" si="6"/>
        <v>6</v>
      </c>
    </row>
    <row r="40" spans="1:34" s="125" customFormat="1" ht="18.75" customHeight="1" x14ac:dyDescent="0.25">
      <c r="A40" s="125" t="s">
        <v>23</v>
      </c>
      <c r="B40" s="126" t="s">
        <v>78</v>
      </c>
      <c r="C40" s="125" t="s">
        <v>105</v>
      </c>
      <c r="D40" s="127">
        <v>7</v>
      </c>
      <c r="E40" s="139">
        <f>(INDEX('Points - Runs'!$A$5:$Z$58,MATCH($A40,'Points - Runs'!$A$5:$A$58,0),MATCH(E$7,'Points - Runs'!$A$5:$Z$5,0)))+((INDEX('Points - Runs 50s'!$A$5:$Z$58,MATCH($A40,'Points - Runs 50s'!$A$5:$A$58,0),MATCH(E$7,'Points - Runs 50s'!$A$5:$Z$5,0)))*25)+((INDEX('Points - Runs 100s'!$A$5:$Z$58,MATCH($A40,'Points - Runs 100s'!$A$5:$A$58,0),MATCH(E$7,'Points - Runs 100s'!$A$5:$Z$5,0)))*50)+((INDEX('Points - Wickets'!$A$5:$Z$58,MATCH($A40,'Points - Wickets'!$A$5:$A$58,0),MATCH(E$7,'Points - Wickets'!$A$5:$Z$5,0)))*10)+((INDEX('Points - 5 fers'!$A$5:$Z$58,MATCH($A40,'Points - 5 fers'!$A$5:$A$58,0),MATCH(E$7,'Points - 5 fers'!$A$5:$Z$5,0)))*50)+((INDEX('Points - Hattrick'!$A$5:$Z$58,MATCH($A40,'Points - Hattrick'!$A$5:$A$58,0),MATCH(E$7,'Points - Hattrick'!$A$5:$Z$5,0)))*100)+((INDEX('Points - Fielding'!$A$5:$Z$58,MATCH($A40,'Points - Fielding'!$A$5:$A$58,0),MATCH(E$7,'Points - Fielding'!$A$5:$Z$5,0)))*10)</f>
        <v>10</v>
      </c>
      <c r="F40" s="139">
        <f>(INDEX('Points - Runs'!$A$5:$Z$58,MATCH($A40,'Points - Runs'!$A$5:$A$58,0),MATCH(F$7,'Points - Runs'!$A$5:$Z$5,0)))+((INDEX('Points - Runs 50s'!$A$5:$Z$58,MATCH($A40,'Points - Runs 50s'!$A$5:$A$58,0),MATCH(F$7,'Points - Runs 50s'!$A$5:$Z$5,0)))*25)+((INDEX('Points - Runs 100s'!$A$5:$Z$58,MATCH($A40,'Points - Runs 100s'!$A$5:$A$58,0),MATCH(F$7,'Points - Runs 100s'!$A$5:$Z$5,0)))*50)+((INDEX('Points - Wickets'!$A$5:$Z$58,MATCH($A40,'Points - Wickets'!$A$5:$A$58,0),MATCH(F$7,'Points - Wickets'!$A$5:$Z$5,0)))*10)+((INDEX('Points - 5 fers'!$A$5:$Z$58,MATCH($A40,'Points - 5 fers'!$A$5:$A$58,0),MATCH(F$7,'Points - 5 fers'!$A$5:$Z$5,0)))*50)+((INDEX('Points - Hattrick'!$A$5:$Z$58,MATCH($A40,'Points - Hattrick'!$A$5:$A$58,0),MATCH(F$7,'Points - Hattrick'!$A$5:$Z$5,0)))*100)+((INDEX('Points - Fielding'!$A$5:$Z$58,MATCH($A40,'Points - Fielding'!$A$5:$A$58,0),MATCH(F$7,'Points - Fielding'!$A$5:$Z$5,0)))*10)</f>
        <v>4</v>
      </c>
      <c r="G40" s="139">
        <f>(INDEX('Points - Runs'!$A$5:$Z$58,MATCH($A40,'Points - Runs'!$A$5:$A$58,0),MATCH(G$7,'Points - Runs'!$A$5:$Z$5,0)))+((INDEX('Points - Runs 50s'!$A$5:$Z$58,MATCH($A40,'Points - Runs 50s'!$A$5:$A$58,0),MATCH(G$7,'Points - Runs 50s'!$A$5:$Z$5,0)))*25)+((INDEX('Points - Runs 100s'!$A$5:$Z$58,MATCH($A40,'Points - Runs 100s'!$A$5:$A$58,0),MATCH(G$7,'Points - Runs 100s'!$A$5:$Z$5,0)))*50)+((INDEX('Points - Wickets'!$A$5:$Z$58,MATCH($A40,'Points - Wickets'!$A$5:$A$58,0),MATCH(G$7,'Points - Wickets'!$A$5:$Z$5,0)))*10)+((INDEX('Points - 5 fers'!$A$5:$Z$58,MATCH($A40,'Points - 5 fers'!$A$5:$A$58,0),MATCH(G$7,'Points - 5 fers'!$A$5:$Z$5,0)))*50)+((INDEX('Points - Hattrick'!$A$5:$Z$58,MATCH($A40,'Points - Hattrick'!$A$5:$A$58,0),MATCH(G$7,'Points - Hattrick'!$A$5:$Z$5,0)))*100)+((INDEX('Points - Fielding'!$A$5:$Z$58,MATCH($A40,'Points - Fielding'!$A$5:$A$58,0),MATCH(G$7,'Points - Fielding'!$A$5:$Z$5,0)))*10)</f>
        <v>5</v>
      </c>
      <c r="H40" s="128">
        <f>(INDEX('Points - Runs'!$A$5:$Z$58,MATCH($A40,'Points - Runs'!$A$5:$A$58,0),MATCH(H$7,'Points - Runs'!$A$5:$Z$5,0)))+((INDEX('Points - Runs 50s'!$A$5:$Z$58,MATCH($A40,'Points - Runs 50s'!$A$5:$A$58,0),MATCH(H$7,'Points - Runs 50s'!$A$5:$Z$5,0)))*25)+((INDEX('Points - Runs 100s'!$A$5:$Z$58,MATCH($A40,'Points - Runs 100s'!$A$5:$A$58,0),MATCH(H$7,'Points - Runs 100s'!$A$5:$Z$5,0)))*50)+((INDEX('Points - Wickets'!$A$5:$Z$58,MATCH($A40,'Points - Wickets'!$A$5:$A$58,0),MATCH(H$7,'Points - Wickets'!$A$5:$Z$5,0)))*10)+((INDEX('Points - 5 fers'!$A$5:$Z$58,MATCH($A40,'Points - 5 fers'!$A$5:$A$58,0),MATCH(H$7,'Points - 5 fers'!$A$5:$Z$5,0)))*50)+((INDEX('Points - Hattrick'!$A$5:$Z$58,MATCH($A40,'Points - Hattrick'!$A$5:$A$58,0),MATCH(H$7,'Points - Hattrick'!$A$5:$Z$5,0)))*100)+((INDEX('Points - Fielding'!$A$5:$Z$58,MATCH($A40,'Points - Fielding'!$A$5:$A$58,0),MATCH(H$7,'Points - Fielding'!$A$5:$Z$5,0)))*10)</f>
        <v>30</v>
      </c>
      <c r="I40" s="128">
        <f>(INDEX('Points - Runs'!$A$5:$Z$58,MATCH($A40,'Points - Runs'!$A$5:$A$58,0),MATCH(I$7,'Points - Runs'!$A$5:$Z$5,0)))+((INDEX('Points - Runs 50s'!$A$5:$Z$58,MATCH($A40,'Points - Runs 50s'!$A$5:$A$58,0),MATCH(I$7,'Points - Runs 50s'!$A$5:$Z$5,0)))*25)+((INDEX('Points - Runs 100s'!$A$5:$Z$58,MATCH($A40,'Points - Runs 100s'!$A$5:$A$58,0),MATCH(I$7,'Points - Runs 100s'!$A$5:$Z$5,0)))*50)+((INDEX('Points - Wickets'!$A$5:$Z$58,MATCH($A40,'Points - Wickets'!$A$5:$A$58,0),MATCH(I$7,'Points - Wickets'!$A$5:$Z$5,0)))*10)+((INDEX('Points - 5 fers'!$A$5:$Z$58,MATCH($A40,'Points - 5 fers'!$A$5:$A$58,0),MATCH(I$7,'Points - 5 fers'!$A$5:$Z$5,0)))*50)+((INDEX('Points - Hattrick'!$A$5:$Z$58,MATCH($A40,'Points - Hattrick'!$A$5:$A$58,0),MATCH(I$7,'Points - Hattrick'!$A$5:$Z$5,0)))*100)+((INDEX('Points - Fielding'!$A$5:$Z$58,MATCH($A40,'Points - Fielding'!$A$5:$A$58,0),MATCH(I$7,'Points - Fielding'!$A$5:$Z$5,0)))*10)</f>
        <v>110</v>
      </c>
      <c r="J40" s="130">
        <f>(INDEX('Points - Runs'!$A$5:$Z$58,MATCH($A40,'Points - Runs'!$A$5:$A$58,0),MATCH(J$7,'Points - Runs'!$A$5:$Z$5,0)))+((INDEX('Points - Runs 50s'!$A$5:$Z$58,MATCH($A40,'Points - Runs 50s'!$A$5:$A$58,0),MATCH(J$7,'Points - Runs 50s'!$A$5:$Z$5,0)))*25)+((INDEX('Points - Runs 100s'!$A$5:$Z$58,MATCH($A40,'Points - Runs 100s'!$A$5:$A$58,0),MATCH(J$7,'Points - Runs 100s'!$A$5:$Z$5,0)))*50)+((INDEX('Points - Wickets'!$A$5:$Z$58,MATCH($A40,'Points - Wickets'!$A$5:$A$58,0),MATCH(J$7,'Points - Wickets'!$A$5:$Z$5,0)))*10)+((INDEX('Points - 5 fers'!$A$5:$Z$58,MATCH($A40,'Points - 5 fers'!$A$5:$A$58,0),MATCH(J$7,'Points - 5 fers'!$A$5:$Z$5,0)))*50)+((INDEX('Points - Hattrick'!$A$5:$Z$58,MATCH($A40,'Points - Hattrick'!$A$5:$A$58,0),MATCH(J$7,'Points - Hattrick'!$A$5:$Z$5,0)))*100)+((INDEX('Points - Fielding'!$A$5:$Z$58,MATCH($A40,'Points - Fielding'!$A$5:$A$58,0),MATCH(J$7,'Points - Fielding'!$A$5:$Z$5,0)))*10)</f>
        <v>25</v>
      </c>
      <c r="K40" s="129">
        <f>(INDEX('Points - Runs'!$A$5:$Z$58,MATCH($A40,'Points - Runs'!$A$5:$A$58,0),MATCH(K$7,'Points - Runs'!$A$5:$Z$5,0)))+((INDEX('Points - Runs 50s'!$A$5:$Z$58,MATCH($A40,'Points - Runs 50s'!$A$5:$A$58,0),MATCH(K$7,'Points - Runs 50s'!$A$5:$Z$5,0)))*25)+((INDEX('Points - Runs 100s'!$A$5:$Z$58,MATCH($A40,'Points - Runs 100s'!$A$5:$A$58,0),MATCH(K$7,'Points - Runs 100s'!$A$5:$Z$5,0)))*50)+((INDEX('Points - Wickets'!$A$5:$Z$58,MATCH($A40,'Points - Wickets'!$A$5:$A$58,0),MATCH(K$7,'Points - Wickets'!$A$5:$Z$5,0)))*10)+((INDEX('Points - 5 fers'!$A$5:$Z$58,MATCH($A40,'Points - 5 fers'!$A$5:$A$58,0),MATCH(K$7,'Points - 5 fers'!$A$5:$Z$5,0)))*50)+((INDEX('Points - Hattrick'!$A$5:$Z$58,MATCH($A40,'Points - Hattrick'!$A$5:$A$58,0),MATCH(K$7,'Points - Hattrick'!$A$5:$Z$5,0)))*100)+((INDEX('Points - Fielding'!$A$5:$Z$58,MATCH($A40,'Points - Fielding'!$A$5:$A$58,0),MATCH(K$7,'Points - Fielding'!$A$5:$Z$5,0)))*10)</f>
        <v>132</v>
      </c>
      <c r="L40" s="130">
        <f>(INDEX('Points - Runs'!$A$5:$Z$58,MATCH($A40,'Points - Runs'!$A$5:$A$58,0),MATCH(L$7,'Points - Runs'!$A$5:$Z$5,0)))+((INDEX('Points - Runs 50s'!$A$5:$Z$58,MATCH($A40,'Points - Runs 50s'!$A$5:$A$58,0),MATCH(L$7,'Points - Runs 50s'!$A$5:$Z$5,0)))*25)+((INDEX('Points - Runs 100s'!$A$5:$Z$58,MATCH($A40,'Points - Runs 100s'!$A$5:$A$58,0),MATCH(L$7,'Points - Runs 100s'!$A$5:$Z$5,0)))*50)+((INDEX('Points - Wickets'!$A$5:$Z$58,MATCH($A40,'Points - Wickets'!$A$5:$A$58,0),MATCH(L$7,'Points - Wickets'!$A$5:$Z$5,0)))*10)+((INDEX('Points - 5 fers'!$A$5:$Z$58,MATCH($A40,'Points - 5 fers'!$A$5:$A$58,0),MATCH(L$7,'Points - 5 fers'!$A$5:$Z$5,0)))*50)+((INDEX('Points - Hattrick'!$A$5:$Z$58,MATCH($A40,'Points - Hattrick'!$A$5:$A$58,0),MATCH(L$7,'Points - Hattrick'!$A$5:$Z$5,0)))*100)+((INDEX('Points - Fielding'!$A$5:$Z$58,MATCH($A40,'Points - Fielding'!$A$5:$A$58,0),MATCH(L$7,'Points - Fielding'!$A$5:$Z$5,0)))*10)</f>
        <v>12</v>
      </c>
      <c r="M40" s="130">
        <f>(INDEX('Points - Runs'!$A$5:$Z$58,MATCH($A40,'Points - Runs'!$A$5:$A$58,0),MATCH(M$7,'Points - Runs'!$A$5:$Z$5,0)))+((INDEX('Points - Runs 50s'!$A$5:$Z$58,MATCH($A40,'Points - Runs 50s'!$A$5:$A$58,0),MATCH(M$7,'Points - Runs 50s'!$A$5:$Z$5,0)))*25)+((INDEX('Points - Runs 100s'!$A$5:$Z$58,MATCH($A40,'Points - Runs 100s'!$A$5:$A$58,0),MATCH(M$7,'Points - Runs 100s'!$A$5:$Z$5,0)))*50)+((INDEX('Points - Wickets'!$A$5:$Z$58,MATCH($A40,'Points - Wickets'!$A$5:$A$58,0),MATCH(M$7,'Points - Wickets'!$A$5:$Z$5,0)))*10)+((INDEX('Points - 5 fers'!$A$5:$Z$58,MATCH($A40,'Points - 5 fers'!$A$5:$A$58,0),MATCH(M$7,'Points - 5 fers'!$A$5:$Z$5,0)))*50)+((INDEX('Points - Hattrick'!$A$5:$Z$58,MATCH($A40,'Points - Hattrick'!$A$5:$A$58,0),MATCH(M$7,'Points - Hattrick'!$A$5:$Z$5,0)))*100)+((INDEX('Points - Fielding'!$A$5:$Z$58,MATCH($A40,'Points - Fielding'!$A$5:$A$58,0),MATCH(M$7,'Points - Fielding'!$A$5:$Z$5,0)))*10)</f>
        <v>123</v>
      </c>
      <c r="N40" s="130">
        <f>(INDEX('Points - Runs'!$A$5:$Z$58,MATCH($A40,'Points - Runs'!$A$5:$A$58,0),MATCH(N$7,'Points - Runs'!$A$5:$Z$5,0)))+((INDEX('Points - Runs 50s'!$A$5:$Z$58,MATCH($A40,'Points - Runs 50s'!$A$5:$A$58,0),MATCH(N$7,'Points - Runs 50s'!$A$5:$Z$5,0)))*25)+((INDEX('Points - Runs 100s'!$A$5:$Z$58,MATCH($A40,'Points - Runs 100s'!$A$5:$A$58,0),MATCH(N$7,'Points - Runs 100s'!$A$5:$Z$5,0)))*50)+((INDEX('Points - Wickets'!$A$5:$Z$58,MATCH($A40,'Points - Wickets'!$A$5:$A$58,0),MATCH(N$7,'Points - Wickets'!$A$5:$Z$5,0)))*10)+((INDEX('Points - 5 fers'!$A$5:$Z$58,MATCH($A40,'Points - 5 fers'!$A$5:$A$58,0),MATCH(N$7,'Points - 5 fers'!$A$5:$Z$5,0)))*50)+((INDEX('Points - Hattrick'!$A$5:$Z$58,MATCH($A40,'Points - Hattrick'!$A$5:$A$58,0),MATCH(N$7,'Points - Hattrick'!$A$5:$Z$5,0)))*100)+((INDEX('Points - Fielding'!$A$5:$Z$58,MATCH($A40,'Points - Fielding'!$A$5:$A$58,0),MATCH(N$7,'Points - Fielding'!$A$5:$Z$5,0)))*10)</f>
        <v>30</v>
      </c>
      <c r="O40" s="130">
        <f>(INDEX('Points - Runs'!$A$5:$Z$58,MATCH($A40,'Points - Runs'!$A$5:$A$58,0),MATCH(O$7,'Points - Runs'!$A$5:$Z$5,0)))+((INDEX('Points - Runs 50s'!$A$5:$Z$58,MATCH($A40,'Points - Runs 50s'!$A$5:$A$58,0),MATCH(O$7,'Points - Runs 50s'!$A$5:$Z$5,0)))*25)+((INDEX('Points - Runs 100s'!$A$5:$Z$58,MATCH($A40,'Points - Runs 100s'!$A$5:$A$58,0),MATCH(O$7,'Points - Runs 100s'!$A$5:$Z$5,0)))*50)+((INDEX('Points - Wickets'!$A$5:$Z$58,MATCH($A40,'Points - Wickets'!$A$5:$A$58,0),MATCH(O$7,'Points - Wickets'!$A$5:$Z$5,0)))*10)+((INDEX('Points - 5 fers'!$A$5:$Z$58,MATCH($A40,'Points - 5 fers'!$A$5:$A$58,0),MATCH(O$7,'Points - 5 fers'!$A$5:$Z$5,0)))*50)+((INDEX('Points - Hattrick'!$A$5:$Z$58,MATCH($A40,'Points - Hattrick'!$A$5:$A$58,0),MATCH(O$7,'Points - Hattrick'!$A$5:$Z$5,0)))*100)+((INDEX('Points - Fielding'!$A$5:$Z$58,MATCH($A40,'Points - Fielding'!$A$5:$A$58,0),MATCH(O$7,'Points - Fielding'!$A$5:$Z$5,0)))*10)</f>
        <v>110</v>
      </c>
      <c r="P40" s="131">
        <f>(INDEX('Points - Runs'!$A$5:$Z$58,MATCH($A40,'Points - Runs'!$A$5:$A$58,0),MATCH(P$7,'Points - Runs'!$A$5:$Z$5,0)))+((INDEX('Points - Runs 50s'!$A$5:$Z$58,MATCH($A40,'Points - Runs 50s'!$A$5:$A$58,0),MATCH(P$7,'Points - Runs 50s'!$A$5:$Z$5,0)))*25)+((INDEX('Points - Runs 100s'!$A$5:$Z$58,MATCH($A40,'Points - Runs 100s'!$A$5:$A$58,0),MATCH(P$7,'Points - Runs 100s'!$A$5:$Z$5,0)))*50)+((INDEX('Points - Wickets'!$A$5:$Z$58,MATCH($A40,'Points - Wickets'!$A$5:$A$58,0),MATCH(P$7,'Points - Wickets'!$A$5:$Z$5,0)))*10)+((INDEX('Points - 5 fers'!$A$5:$Z$58,MATCH($A40,'Points - 5 fers'!$A$5:$A$58,0),MATCH(P$7,'Points - 5 fers'!$A$5:$Z$5,0)))*50)+((INDEX('Points - Hattrick'!$A$5:$Z$58,MATCH($A40,'Points - Hattrick'!$A$5:$A$58,0),MATCH(P$7,'Points - Hattrick'!$A$5:$Z$5,0)))*100)+((INDEX('Points - Fielding'!$A$5:$Z$58,MATCH($A40,'Points - Fielding'!$A$5:$A$58,0),MATCH(P$7,'Points - Fielding'!$A$5:$Z$5,0)))*10)</f>
        <v>126</v>
      </c>
      <c r="Q40" s="128">
        <f>(INDEX('Points - Runs'!$A$5:$Z$58,MATCH($A40,'Points - Runs'!$A$5:$A$58,0),MATCH(Q$7,'Points - Runs'!$A$5:$Z$5,0)))+((INDEX('Points - Runs 50s'!$A$5:$Z$58,MATCH($A40,'Points - Runs 50s'!$A$5:$A$58,0),MATCH(Q$7,'Points - Runs 50s'!$A$5:$Z$5,0)))*25)+((INDEX('Points - Runs 100s'!$A$5:$Z$58,MATCH($A40,'Points - Runs 100s'!$A$5:$A$58,0),MATCH(Q$7,'Points - Runs 100s'!$A$5:$Z$5,0)))*50)+((INDEX('Points - Wickets'!$A$5:$Z$58,MATCH($A40,'Points - Wickets'!$A$5:$A$58,0),MATCH(Q$7,'Points - Wickets'!$A$5:$Z$5,0)))*10)+((INDEX('Points - 5 fers'!$A$5:$Z$58,MATCH($A40,'Points - 5 fers'!$A$5:$A$58,0),MATCH(Q$7,'Points - 5 fers'!$A$5:$Z$5,0)))*50)+((INDEX('Points - Hattrick'!$A$5:$Z$58,MATCH($A40,'Points - Hattrick'!$A$5:$A$58,0),MATCH(Q$7,'Points - Hattrick'!$A$5:$Z$5,0)))*100)+((INDEX('Points - Fielding'!$A$5:$Z$58,MATCH($A40,'Points - Fielding'!$A$5:$A$58,0),MATCH(Q$7,'Points - Fielding'!$A$5:$Z$5,0)))*10)</f>
        <v>0</v>
      </c>
      <c r="R40" s="128">
        <f>(INDEX('Points - Runs'!$A$5:$Z$58,MATCH($A40,'Points - Runs'!$A$5:$A$58,0),MATCH(R$7,'Points - Runs'!$A$5:$Z$5,0)))+((INDEX('Points - Runs 50s'!$A$5:$Z$58,MATCH($A40,'Points - Runs 50s'!$A$5:$A$58,0),MATCH(R$7,'Points - Runs 50s'!$A$5:$Z$5,0)))*25)+((INDEX('Points - Runs 100s'!$A$5:$Z$58,MATCH($A40,'Points - Runs 100s'!$A$5:$A$58,0),MATCH(R$7,'Points - Runs 100s'!$A$5:$Z$5,0)))*50)+((INDEX('Points - Wickets'!$A$5:$Z$58,MATCH($A40,'Points - Wickets'!$A$5:$A$58,0),MATCH(R$7,'Points - Wickets'!$A$5:$Z$5,0)))*10)+((INDEX('Points - 5 fers'!$A$5:$Z$58,MATCH($A40,'Points - 5 fers'!$A$5:$A$58,0),MATCH(R$7,'Points - 5 fers'!$A$5:$Z$5,0)))*50)+((INDEX('Points - Hattrick'!$A$5:$Z$58,MATCH($A40,'Points - Hattrick'!$A$5:$A$58,0),MATCH(R$7,'Points - Hattrick'!$A$5:$Z$5,0)))*100)+((INDEX('Points - Fielding'!$A$5:$Z$58,MATCH($A40,'Points - Fielding'!$A$5:$A$58,0),MATCH(R$7,'Points - Fielding'!$A$5:$Z$5,0)))*10)</f>
        <v>0</v>
      </c>
      <c r="S40" s="128">
        <f>(INDEX('Points - Runs'!$A$5:$Z$58,MATCH($A40,'Points - Runs'!$A$5:$A$58,0),MATCH(S$7,'Points - Runs'!$A$5:$Z$5,0)))+((INDEX('Points - Runs 50s'!$A$5:$Z$58,MATCH($A40,'Points - Runs 50s'!$A$5:$A$58,0),MATCH(S$7,'Points - Runs 50s'!$A$5:$Z$5,0)))*25)+((INDEX('Points - Runs 100s'!$A$5:$Z$58,MATCH($A40,'Points - Runs 100s'!$A$5:$A$58,0),MATCH(S$7,'Points - Runs 100s'!$A$5:$Z$5,0)))*50)+((INDEX('Points - Wickets'!$A$5:$Z$58,MATCH($A40,'Points - Wickets'!$A$5:$A$58,0),MATCH(S$7,'Points - Wickets'!$A$5:$Z$5,0)))*10)+((INDEX('Points - 5 fers'!$A$5:$Z$58,MATCH($A40,'Points - 5 fers'!$A$5:$A$58,0),MATCH(S$7,'Points - 5 fers'!$A$5:$Z$5,0)))*50)+((INDEX('Points - Hattrick'!$A$5:$Z$58,MATCH($A40,'Points - Hattrick'!$A$5:$A$58,0),MATCH(S$7,'Points - Hattrick'!$A$5:$Z$5,0)))*100)+((INDEX('Points - Fielding'!$A$5:$Z$58,MATCH($A40,'Points - Fielding'!$A$5:$A$58,0),MATCH(S$7,'Points - Fielding'!$A$5:$Z$5,0)))*10)</f>
        <v>0</v>
      </c>
      <c r="T40" s="128">
        <f>(INDEX('Points - Runs'!$A$5:$Z$58,MATCH($A40,'Points - Runs'!$A$5:$A$58,0),MATCH(T$7,'Points - Runs'!$A$5:$Z$5,0)))+((INDEX('Points - Runs 50s'!$A$5:$Z$58,MATCH($A40,'Points - Runs 50s'!$A$5:$A$58,0),MATCH(T$7,'Points - Runs 50s'!$A$5:$Z$5,0)))*25)+((INDEX('Points - Runs 100s'!$A$5:$Z$58,MATCH($A40,'Points - Runs 100s'!$A$5:$A$58,0),MATCH(T$7,'Points - Runs 100s'!$A$5:$Z$5,0)))*50)+((INDEX('Points - Wickets'!$A$5:$Z$58,MATCH($A40,'Points - Wickets'!$A$5:$A$58,0),MATCH(T$7,'Points - Wickets'!$A$5:$Z$5,0)))*10)+((INDEX('Points - 5 fers'!$A$5:$Z$58,MATCH($A40,'Points - 5 fers'!$A$5:$A$58,0),MATCH(T$7,'Points - 5 fers'!$A$5:$Z$5,0)))*50)+((INDEX('Points - Hattrick'!$A$5:$Z$58,MATCH($A40,'Points - Hattrick'!$A$5:$A$58,0),MATCH(T$7,'Points - Hattrick'!$A$5:$Z$5,0)))*100)+((INDEX('Points - Fielding'!$A$5:$Z$58,MATCH($A40,'Points - Fielding'!$A$5:$A$58,0),MATCH(T$7,'Points - Fielding'!$A$5:$Z$5,0)))*10)</f>
        <v>0</v>
      </c>
      <c r="U40" s="128">
        <f>(INDEX('Points - Runs'!$A$5:$Z$58,MATCH($A40,'Points - Runs'!$A$5:$A$58,0),MATCH(U$7,'Points - Runs'!$A$5:$Z$5,0)))+((INDEX('Points - Runs 50s'!$A$5:$Z$58,MATCH($A40,'Points - Runs 50s'!$A$5:$A$58,0),MATCH(U$7,'Points - Runs 50s'!$A$5:$Z$5,0)))*25)+((INDEX('Points - Runs 100s'!$A$5:$Z$58,MATCH($A40,'Points - Runs 100s'!$A$5:$A$58,0),MATCH(U$7,'Points - Runs 100s'!$A$5:$Z$5,0)))*50)+((INDEX('Points - Wickets'!$A$5:$Z$58,MATCH($A40,'Points - Wickets'!$A$5:$A$58,0),MATCH(U$7,'Points - Wickets'!$A$5:$Z$5,0)))*10)+((INDEX('Points - 5 fers'!$A$5:$Z$58,MATCH($A40,'Points - 5 fers'!$A$5:$A$58,0),MATCH(U$7,'Points - 5 fers'!$A$5:$Z$5,0)))*50)+((INDEX('Points - Hattrick'!$A$5:$Z$58,MATCH($A40,'Points - Hattrick'!$A$5:$A$58,0),MATCH(U$7,'Points - Hattrick'!$A$5:$Z$5,0)))*100)+((INDEX('Points - Fielding'!$A$5:$Z$58,MATCH($A40,'Points - Fielding'!$A$5:$A$58,0),MATCH(U$7,'Points - Fielding'!$A$5:$Z$5,0)))*10)</f>
        <v>0</v>
      </c>
      <c r="V40" s="128">
        <f>(INDEX('Points - Runs'!$A$5:$Z$58,MATCH($A40,'Points - Runs'!$A$5:$A$58,0),MATCH(V$7,'Points - Runs'!$A$5:$Z$5,0)))+((INDEX('Points - Runs 50s'!$A$5:$Z$58,MATCH($A40,'Points - Runs 50s'!$A$5:$A$58,0),MATCH(V$7,'Points - Runs 50s'!$A$5:$Z$5,0)))*25)+((INDEX('Points - Runs 100s'!$A$5:$Z$58,MATCH($A40,'Points - Runs 100s'!$A$5:$A$58,0),MATCH(V$7,'Points - Runs 100s'!$A$5:$Z$5,0)))*50)+((INDEX('Points - Wickets'!$A$5:$Z$58,MATCH($A40,'Points - Wickets'!$A$5:$A$58,0),MATCH(V$7,'Points - Wickets'!$A$5:$Z$5,0)))*10)+((INDEX('Points - 5 fers'!$A$5:$Z$58,MATCH($A40,'Points - 5 fers'!$A$5:$A$58,0),MATCH(V$7,'Points - 5 fers'!$A$5:$Z$5,0)))*50)+((INDEX('Points - Hattrick'!$A$5:$Z$58,MATCH($A40,'Points - Hattrick'!$A$5:$A$58,0),MATCH(V$7,'Points - Hattrick'!$A$5:$Z$5,0)))*100)+((INDEX('Points - Fielding'!$A$5:$Z$58,MATCH($A40,'Points - Fielding'!$A$5:$A$58,0),MATCH(V$7,'Points - Fielding'!$A$5:$Z$5,0)))*10)</f>
        <v>0</v>
      </c>
      <c r="W40" s="129">
        <f>(INDEX('Points - Runs'!$A$5:$Z$58,MATCH($A40,'Points - Runs'!$A$5:$A$58,0),MATCH(W$7,'Points - Runs'!$A$5:$Z$5,0)))+((INDEX('Points - Runs 50s'!$A$5:$Z$58,MATCH($A40,'Points - Runs 50s'!$A$5:$A$58,0),MATCH(W$7,'Points - Runs 50s'!$A$5:$Z$5,0)))*25)+((INDEX('Points - Runs 100s'!$A$5:$Z$58,MATCH($A40,'Points - Runs 100s'!$A$5:$A$58,0),MATCH(W$7,'Points - Runs 100s'!$A$5:$Z$5,0)))*50)+((INDEX('Points - Wickets'!$A$5:$Z$58,MATCH($A40,'Points - Wickets'!$A$5:$A$58,0),MATCH(W$7,'Points - Wickets'!$A$5:$Z$5,0)))*10)+((INDEX('Points - 5 fers'!$A$5:$Z$58,MATCH($A40,'Points - 5 fers'!$A$5:$A$58,0),MATCH(W$7,'Points - 5 fers'!$A$5:$Z$5,0)))*50)+((INDEX('Points - Hattrick'!$A$5:$Z$58,MATCH($A40,'Points - Hattrick'!$A$5:$A$58,0),MATCH(W$7,'Points - Hattrick'!$A$5:$Z$5,0)))*100)+((INDEX('Points - Fielding'!$A$5:$Z$58,MATCH($A40,'Points - Fielding'!$A$5:$A$58,0),MATCH(W$7,'Points - Fielding'!$A$5:$Z$5,0)))*10)</f>
        <v>0</v>
      </c>
      <c r="X40" s="130">
        <f>(INDEX('Points - Runs'!$A$5:$Z$58,MATCH($A40,'Points - Runs'!$A$5:$A$58,0),MATCH(X$7,'Points - Runs'!$A$5:$Z$5,0)))+((INDEX('Points - Runs 50s'!$A$5:$Z$58,MATCH($A40,'Points - Runs 50s'!$A$5:$A$58,0),MATCH(X$7,'Points - Runs 50s'!$A$5:$Z$5,0)))*25)+((INDEX('Points - Runs 100s'!$A$5:$Z$58,MATCH($A40,'Points - Runs 100s'!$A$5:$A$58,0),MATCH(X$7,'Points - Runs 100s'!$A$5:$Z$5,0)))*50)+((INDEX('Points - Wickets'!$A$5:$Z$58,MATCH($A40,'Points - Wickets'!$A$5:$A$58,0),MATCH(X$7,'Points - Wickets'!$A$5:$Z$5,0)))*10)+((INDEX('Points - 5 fers'!$A$5:$Z$58,MATCH($A40,'Points - 5 fers'!$A$5:$A$58,0),MATCH(X$7,'Points - 5 fers'!$A$5:$Z$5,0)))*50)+((INDEX('Points - Hattrick'!$A$5:$Z$58,MATCH($A40,'Points - Hattrick'!$A$5:$A$58,0),MATCH(X$7,'Points - Hattrick'!$A$5:$Z$5,0)))*100)+((INDEX('Points - Fielding'!$A$5:$Z$58,MATCH($A40,'Points - Fielding'!$A$5:$A$58,0),MATCH(X$7,'Points - Fielding'!$A$5:$Z$5,0)))*10)</f>
        <v>0</v>
      </c>
      <c r="Y40" s="130">
        <f>(INDEX('Points - Runs'!$A$5:$Z$58,MATCH($A40,'Points - Runs'!$A$5:$A$58,0),MATCH(Y$7,'Points - Runs'!$A$5:$Z$5,0)))+((INDEX('Points - Runs 50s'!$A$5:$Z$58,MATCH($A40,'Points - Runs 50s'!$A$5:$A$58,0),MATCH(Y$7,'Points - Runs 50s'!$A$5:$Z$5,0)))*25)+((INDEX('Points - Runs 100s'!$A$5:$Z$58,MATCH($A40,'Points - Runs 100s'!$A$5:$A$58,0),MATCH(Y$7,'Points - Runs 100s'!$A$5:$Z$5,0)))*50)+((INDEX('Points - Wickets'!$A$5:$Z$58,MATCH($A40,'Points - Wickets'!$A$5:$A$58,0),MATCH(Y$7,'Points - Wickets'!$A$5:$Z$5,0)))*10)+((INDEX('Points - 5 fers'!$A$5:$Z$58,MATCH($A40,'Points - 5 fers'!$A$5:$A$58,0),MATCH(Y$7,'Points - 5 fers'!$A$5:$Z$5,0)))*50)+((INDEX('Points - Hattrick'!$A$5:$Z$58,MATCH($A40,'Points - Hattrick'!$A$5:$A$58,0),MATCH(Y$7,'Points - Hattrick'!$A$5:$Z$5,0)))*100)+((INDEX('Points - Fielding'!$A$5:$Z$58,MATCH($A40,'Points - Fielding'!$A$5:$A$58,0),MATCH(Y$7,'Points - Fielding'!$A$5:$Z$5,0)))*10)</f>
        <v>0</v>
      </c>
      <c r="Z40" s="130">
        <f>(INDEX('Points - Runs'!$A$5:$Z$58,MATCH($A40,'Points - Runs'!$A$5:$A$58,0),MATCH(Z$7,'Points - Runs'!$A$5:$Z$5,0)))+((INDEX('Points - Runs 50s'!$A$5:$Z$58,MATCH($A40,'Points - Runs 50s'!$A$5:$A$58,0),MATCH(Z$7,'Points - Runs 50s'!$A$5:$Z$5,0)))*25)+((INDEX('Points - Runs 100s'!$A$5:$Z$58,MATCH($A40,'Points - Runs 100s'!$A$5:$A$58,0),MATCH(Z$7,'Points - Runs 100s'!$A$5:$Z$5,0)))*50)+((INDEX('Points - Wickets'!$A$5:$Z$58,MATCH($A40,'Points - Wickets'!$A$5:$A$58,0),MATCH(Z$7,'Points - Wickets'!$A$5:$Z$5,0)))*10)+((INDEX('Points - 5 fers'!$A$5:$Z$58,MATCH($A40,'Points - 5 fers'!$A$5:$A$58,0),MATCH(Z$7,'Points - 5 fers'!$A$5:$Z$5,0)))*50)+((INDEX('Points - Hattrick'!$A$5:$Z$58,MATCH($A40,'Points - Hattrick'!$A$5:$A$58,0),MATCH(Z$7,'Points - Hattrick'!$A$5:$Z$5,0)))*100)+((INDEX('Points - Fielding'!$A$5:$Z$58,MATCH($A40,'Points - Fielding'!$A$5:$A$58,0),MATCH(Z$7,'Points - Fielding'!$A$5:$Z$5,0)))*10)</f>
        <v>0</v>
      </c>
      <c r="AA40" s="233">
        <f t="shared" si="2"/>
        <v>184</v>
      </c>
      <c r="AB40" s="231">
        <f t="shared" si="3"/>
        <v>533</v>
      </c>
      <c r="AC40" s="231">
        <f t="shared" si="4"/>
        <v>0</v>
      </c>
      <c r="AD40" s="231">
        <f t="shared" si="5"/>
        <v>0</v>
      </c>
      <c r="AE40" s="120">
        <f t="shared" si="0"/>
        <v>717</v>
      </c>
      <c r="AF40" s="187">
        <f t="shared" si="1"/>
        <v>102.42857142857143</v>
      </c>
      <c r="AH40" s="125">
        <f t="shared" si="6"/>
        <v>2</v>
      </c>
    </row>
    <row r="41" spans="1:34" s="125" customFormat="1" ht="18.75" customHeight="1" x14ac:dyDescent="0.25">
      <c r="A41" s="125" t="s">
        <v>86</v>
      </c>
      <c r="B41" s="126" t="s">
        <v>80</v>
      </c>
      <c r="C41" s="125" t="s">
        <v>105</v>
      </c>
      <c r="D41" s="127">
        <v>6.5</v>
      </c>
      <c r="E41" s="139">
        <f>(INDEX('Points - Runs'!$A$5:$Z$58,MATCH($A41,'Points - Runs'!$A$5:$A$58,0),MATCH(E$7,'Points - Runs'!$A$5:$Z$5,0)))+((INDEX('Points - Runs 50s'!$A$5:$Z$58,MATCH($A41,'Points - Runs 50s'!$A$5:$A$58,0),MATCH(E$7,'Points - Runs 50s'!$A$5:$Z$5,0)))*25)+((INDEX('Points - Runs 100s'!$A$5:$Z$58,MATCH($A41,'Points - Runs 100s'!$A$5:$A$58,0),MATCH(E$7,'Points - Runs 100s'!$A$5:$Z$5,0)))*50)+((INDEX('Points - Wickets'!$A$5:$Z$58,MATCH($A41,'Points - Wickets'!$A$5:$A$58,0),MATCH(E$7,'Points - Wickets'!$A$5:$Z$5,0)))*10)+((INDEX('Points - 5 fers'!$A$5:$Z$58,MATCH($A41,'Points - 5 fers'!$A$5:$A$58,0),MATCH(E$7,'Points - 5 fers'!$A$5:$Z$5,0)))*50)+((INDEX('Points - Hattrick'!$A$5:$Z$58,MATCH($A41,'Points - Hattrick'!$A$5:$A$58,0),MATCH(E$7,'Points - Hattrick'!$A$5:$Z$5,0)))*100)+((INDEX('Points - Fielding'!$A$5:$Z$58,MATCH($A41,'Points - Fielding'!$A$5:$A$58,0),MATCH(E$7,'Points - Fielding'!$A$5:$Z$5,0)))*10)</f>
        <v>0</v>
      </c>
      <c r="F41" s="139">
        <f>(INDEX('Points - Runs'!$A$5:$Z$58,MATCH($A41,'Points - Runs'!$A$5:$A$58,0),MATCH(F$7,'Points - Runs'!$A$5:$Z$5,0)))+((INDEX('Points - Runs 50s'!$A$5:$Z$58,MATCH($A41,'Points - Runs 50s'!$A$5:$A$58,0),MATCH(F$7,'Points - Runs 50s'!$A$5:$Z$5,0)))*25)+((INDEX('Points - Runs 100s'!$A$5:$Z$58,MATCH($A41,'Points - Runs 100s'!$A$5:$A$58,0),MATCH(F$7,'Points - Runs 100s'!$A$5:$Z$5,0)))*50)+((INDEX('Points - Wickets'!$A$5:$Z$58,MATCH($A41,'Points - Wickets'!$A$5:$A$58,0),MATCH(F$7,'Points - Wickets'!$A$5:$Z$5,0)))*10)+((INDEX('Points - 5 fers'!$A$5:$Z$58,MATCH($A41,'Points - 5 fers'!$A$5:$A$58,0),MATCH(F$7,'Points - 5 fers'!$A$5:$Z$5,0)))*50)+((INDEX('Points - Hattrick'!$A$5:$Z$58,MATCH($A41,'Points - Hattrick'!$A$5:$A$58,0),MATCH(F$7,'Points - Hattrick'!$A$5:$Z$5,0)))*100)+((INDEX('Points - Fielding'!$A$5:$Z$58,MATCH($A41,'Points - Fielding'!$A$5:$A$58,0),MATCH(F$7,'Points - Fielding'!$A$5:$Z$5,0)))*10)</f>
        <v>0</v>
      </c>
      <c r="G41" s="139">
        <f>(INDEX('Points - Runs'!$A$5:$Z$58,MATCH($A41,'Points - Runs'!$A$5:$A$58,0),MATCH(G$7,'Points - Runs'!$A$5:$Z$5,0)))+((INDEX('Points - Runs 50s'!$A$5:$Z$58,MATCH($A41,'Points - Runs 50s'!$A$5:$A$58,0),MATCH(G$7,'Points - Runs 50s'!$A$5:$Z$5,0)))*25)+((INDEX('Points - Runs 100s'!$A$5:$Z$58,MATCH($A41,'Points - Runs 100s'!$A$5:$A$58,0),MATCH(G$7,'Points - Runs 100s'!$A$5:$Z$5,0)))*50)+((INDEX('Points - Wickets'!$A$5:$Z$58,MATCH($A41,'Points - Wickets'!$A$5:$A$58,0),MATCH(G$7,'Points - Wickets'!$A$5:$Z$5,0)))*10)+((INDEX('Points - 5 fers'!$A$5:$Z$58,MATCH($A41,'Points - 5 fers'!$A$5:$A$58,0),MATCH(G$7,'Points - 5 fers'!$A$5:$Z$5,0)))*50)+((INDEX('Points - Hattrick'!$A$5:$Z$58,MATCH($A41,'Points - Hattrick'!$A$5:$A$58,0),MATCH(G$7,'Points - Hattrick'!$A$5:$Z$5,0)))*100)+((INDEX('Points - Fielding'!$A$5:$Z$58,MATCH($A41,'Points - Fielding'!$A$5:$A$58,0),MATCH(G$7,'Points - Fielding'!$A$5:$Z$5,0)))*10)</f>
        <v>0</v>
      </c>
      <c r="H41" s="128">
        <f>(INDEX('Points - Runs'!$A$5:$Z$58,MATCH($A41,'Points - Runs'!$A$5:$A$58,0),MATCH(H$7,'Points - Runs'!$A$5:$Z$5,0)))+((INDEX('Points - Runs 50s'!$A$5:$Z$58,MATCH($A41,'Points - Runs 50s'!$A$5:$A$58,0),MATCH(H$7,'Points - Runs 50s'!$A$5:$Z$5,0)))*25)+((INDEX('Points - Runs 100s'!$A$5:$Z$58,MATCH($A41,'Points - Runs 100s'!$A$5:$A$58,0),MATCH(H$7,'Points - Runs 100s'!$A$5:$Z$5,0)))*50)+((INDEX('Points - Wickets'!$A$5:$Z$58,MATCH($A41,'Points - Wickets'!$A$5:$A$58,0),MATCH(H$7,'Points - Wickets'!$A$5:$Z$5,0)))*10)+((INDEX('Points - 5 fers'!$A$5:$Z$58,MATCH($A41,'Points - 5 fers'!$A$5:$A$58,0),MATCH(H$7,'Points - 5 fers'!$A$5:$Z$5,0)))*50)+((INDEX('Points - Hattrick'!$A$5:$Z$58,MATCH($A41,'Points - Hattrick'!$A$5:$A$58,0),MATCH(H$7,'Points - Hattrick'!$A$5:$Z$5,0)))*100)+((INDEX('Points - Fielding'!$A$5:$Z$58,MATCH($A41,'Points - Fielding'!$A$5:$A$58,0),MATCH(H$7,'Points - Fielding'!$A$5:$Z$5,0)))*10)</f>
        <v>0</v>
      </c>
      <c r="I41" s="128">
        <f>(INDEX('Points - Runs'!$A$5:$Z$58,MATCH($A41,'Points - Runs'!$A$5:$A$58,0),MATCH(I$7,'Points - Runs'!$A$5:$Z$5,0)))+((INDEX('Points - Runs 50s'!$A$5:$Z$58,MATCH($A41,'Points - Runs 50s'!$A$5:$A$58,0),MATCH(I$7,'Points - Runs 50s'!$A$5:$Z$5,0)))*25)+((INDEX('Points - Runs 100s'!$A$5:$Z$58,MATCH($A41,'Points - Runs 100s'!$A$5:$A$58,0),MATCH(I$7,'Points - Runs 100s'!$A$5:$Z$5,0)))*50)+((INDEX('Points - Wickets'!$A$5:$Z$58,MATCH($A41,'Points - Wickets'!$A$5:$A$58,0),MATCH(I$7,'Points - Wickets'!$A$5:$Z$5,0)))*10)+((INDEX('Points - 5 fers'!$A$5:$Z$58,MATCH($A41,'Points - 5 fers'!$A$5:$A$58,0),MATCH(I$7,'Points - 5 fers'!$A$5:$Z$5,0)))*50)+((INDEX('Points - Hattrick'!$A$5:$Z$58,MATCH($A41,'Points - Hattrick'!$A$5:$A$58,0),MATCH(I$7,'Points - Hattrick'!$A$5:$Z$5,0)))*100)+((INDEX('Points - Fielding'!$A$5:$Z$58,MATCH($A41,'Points - Fielding'!$A$5:$A$58,0),MATCH(I$7,'Points - Fielding'!$A$5:$Z$5,0)))*10)</f>
        <v>0</v>
      </c>
      <c r="J41" s="130">
        <f>(INDEX('Points - Runs'!$A$5:$Z$58,MATCH($A41,'Points - Runs'!$A$5:$A$58,0),MATCH(J$7,'Points - Runs'!$A$5:$Z$5,0)))+((INDEX('Points - Runs 50s'!$A$5:$Z$58,MATCH($A41,'Points - Runs 50s'!$A$5:$A$58,0),MATCH(J$7,'Points - Runs 50s'!$A$5:$Z$5,0)))*25)+((INDEX('Points - Runs 100s'!$A$5:$Z$58,MATCH($A41,'Points - Runs 100s'!$A$5:$A$58,0),MATCH(J$7,'Points - Runs 100s'!$A$5:$Z$5,0)))*50)+((INDEX('Points - Wickets'!$A$5:$Z$58,MATCH($A41,'Points - Wickets'!$A$5:$A$58,0),MATCH(J$7,'Points - Wickets'!$A$5:$Z$5,0)))*10)+((INDEX('Points - 5 fers'!$A$5:$Z$58,MATCH($A41,'Points - 5 fers'!$A$5:$A$58,0),MATCH(J$7,'Points - 5 fers'!$A$5:$Z$5,0)))*50)+((INDEX('Points - Hattrick'!$A$5:$Z$58,MATCH($A41,'Points - Hattrick'!$A$5:$A$58,0),MATCH(J$7,'Points - Hattrick'!$A$5:$Z$5,0)))*100)+((INDEX('Points - Fielding'!$A$5:$Z$58,MATCH($A41,'Points - Fielding'!$A$5:$A$58,0),MATCH(J$7,'Points - Fielding'!$A$5:$Z$5,0)))*10)</f>
        <v>0</v>
      </c>
      <c r="K41" s="129">
        <f>(INDEX('Points - Runs'!$A$5:$Z$58,MATCH($A41,'Points - Runs'!$A$5:$A$58,0),MATCH(K$7,'Points - Runs'!$A$5:$Z$5,0)))+((INDEX('Points - Runs 50s'!$A$5:$Z$58,MATCH($A41,'Points - Runs 50s'!$A$5:$A$58,0),MATCH(K$7,'Points - Runs 50s'!$A$5:$Z$5,0)))*25)+((INDEX('Points - Runs 100s'!$A$5:$Z$58,MATCH($A41,'Points - Runs 100s'!$A$5:$A$58,0),MATCH(K$7,'Points - Runs 100s'!$A$5:$Z$5,0)))*50)+((INDEX('Points - Wickets'!$A$5:$Z$58,MATCH($A41,'Points - Wickets'!$A$5:$A$58,0),MATCH(K$7,'Points - Wickets'!$A$5:$Z$5,0)))*10)+((INDEX('Points - 5 fers'!$A$5:$Z$58,MATCH($A41,'Points - 5 fers'!$A$5:$A$58,0),MATCH(K$7,'Points - 5 fers'!$A$5:$Z$5,0)))*50)+((INDEX('Points - Hattrick'!$A$5:$Z$58,MATCH($A41,'Points - Hattrick'!$A$5:$A$58,0),MATCH(K$7,'Points - Hattrick'!$A$5:$Z$5,0)))*100)+((INDEX('Points - Fielding'!$A$5:$Z$58,MATCH($A41,'Points - Fielding'!$A$5:$A$58,0),MATCH(K$7,'Points - Fielding'!$A$5:$Z$5,0)))*10)</f>
        <v>23</v>
      </c>
      <c r="L41" s="130">
        <f>(INDEX('Points - Runs'!$A$5:$Z$58,MATCH($A41,'Points - Runs'!$A$5:$A$58,0),MATCH(L$7,'Points - Runs'!$A$5:$Z$5,0)))+((INDEX('Points - Runs 50s'!$A$5:$Z$58,MATCH($A41,'Points - Runs 50s'!$A$5:$A$58,0),MATCH(L$7,'Points - Runs 50s'!$A$5:$Z$5,0)))*25)+((INDEX('Points - Runs 100s'!$A$5:$Z$58,MATCH($A41,'Points - Runs 100s'!$A$5:$A$58,0),MATCH(L$7,'Points - Runs 100s'!$A$5:$Z$5,0)))*50)+((INDEX('Points - Wickets'!$A$5:$Z$58,MATCH($A41,'Points - Wickets'!$A$5:$A$58,0),MATCH(L$7,'Points - Wickets'!$A$5:$Z$5,0)))*10)+((INDEX('Points - 5 fers'!$A$5:$Z$58,MATCH($A41,'Points - 5 fers'!$A$5:$A$58,0),MATCH(L$7,'Points - 5 fers'!$A$5:$Z$5,0)))*50)+((INDEX('Points - Hattrick'!$A$5:$Z$58,MATCH($A41,'Points - Hattrick'!$A$5:$A$58,0),MATCH(L$7,'Points - Hattrick'!$A$5:$Z$5,0)))*100)+((INDEX('Points - Fielding'!$A$5:$Z$58,MATCH($A41,'Points - Fielding'!$A$5:$A$58,0),MATCH(L$7,'Points - Fielding'!$A$5:$Z$5,0)))*10)</f>
        <v>20</v>
      </c>
      <c r="M41" s="130">
        <f>(INDEX('Points - Runs'!$A$5:$Z$58,MATCH($A41,'Points - Runs'!$A$5:$A$58,0),MATCH(M$7,'Points - Runs'!$A$5:$Z$5,0)))+((INDEX('Points - Runs 50s'!$A$5:$Z$58,MATCH($A41,'Points - Runs 50s'!$A$5:$A$58,0),MATCH(M$7,'Points - Runs 50s'!$A$5:$Z$5,0)))*25)+((INDEX('Points - Runs 100s'!$A$5:$Z$58,MATCH($A41,'Points - Runs 100s'!$A$5:$A$58,0),MATCH(M$7,'Points - Runs 100s'!$A$5:$Z$5,0)))*50)+((INDEX('Points - Wickets'!$A$5:$Z$58,MATCH($A41,'Points - Wickets'!$A$5:$A$58,0),MATCH(M$7,'Points - Wickets'!$A$5:$Z$5,0)))*10)+((INDEX('Points - 5 fers'!$A$5:$Z$58,MATCH($A41,'Points - 5 fers'!$A$5:$A$58,0),MATCH(M$7,'Points - 5 fers'!$A$5:$Z$5,0)))*50)+((INDEX('Points - Hattrick'!$A$5:$Z$58,MATCH($A41,'Points - Hattrick'!$A$5:$A$58,0),MATCH(M$7,'Points - Hattrick'!$A$5:$Z$5,0)))*100)+((INDEX('Points - Fielding'!$A$5:$Z$58,MATCH($A41,'Points - Fielding'!$A$5:$A$58,0),MATCH(M$7,'Points - Fielding'!$A$5:$Z$5,0)))*10)</f>
        <v>20</v>
      </c>
      <c r="N41" s="130">
        <f>(INDEX('Points - Runs'!$A$5:$Z$58,MATCH($A41,'Points - Runs'!$A$5:$A$58,0),MATCH(N$7,'Points - Runs'!$A$5:$Z$5,0)))+((INDEX('Points - Runs 50s'!$A$5:$Z$58,MATCH($A41,'Points - Runs 50s'!$A$5:$A$58,0),MATCH(N$7,'Points - Runs 50s'!$A$5:$Z$5,0)))*25)+((INDEX('Points - Runs 100s'!$A$5:$Z$58,MATCH($A41,'Points - Runs 100s'!$A$5:$A$58,0),MATCH(N$7,'Points - Runs 100s'!$A$5:$Z$5,0)))*50)+((INDEX('Points - Wickets'!$A$5:$Z$58,MATCH($A41,'Points - Wickets'!$A$5:$A$58,0),MATCH(N$7,'Points - Wickets'!$A$5:$Z$5,0)))*10)+((INDEX('Points - 5 fers'!$A$5:$Z$58,MATCH($A41,'Points - 5 fers'!$A$5:$A$58,0),MATCH(N$7,'Points - 5 fers'!$A$5:$Z$5,0)))*50)+((INDEX('Points - Hattrick'!$A$5:$Z$58,MATCH($A41,'Points - Hattrick'!$A$5:$A$58,0),MATCH(N$7,'Points - Hattrick'!$A$5:$Z$5,0)))*100)+((INDEX('Points - Fielding'!$A$5:$Z$58,MATCH($A41,'Points - Fielding'!$A$5:$A$58,0),MATCH(N$7,'Points - Fielding'!$A$5:$Z$5,0)))*10)</f>
        <v>40</v>
      </c>
      <c r="O41" s="130">
        <f>(INDEX('Points - Runs'!$A$5:$Z$58,MATCH($A41,'Points - Runs'!$A$5:$A$58,0),MATCH(O$7,'Points - Runs'!$A$5:$Z$5,0)))+((INDEX('Points - Runs 50s'!$A$5:$Z$58,MATCH($A41,'Points - Runs 50s'!$A$5:$A$58,0),MATCH(O$7,'Points - Runs 50s'!$A$5:$Z$5,0)))*25)+((INDEX('Points - Runs 100s'!$A$5:$Z$58,MATCH($A41,'Points - Runs 100s'!$A$5:$A$58,0),MATCH(O$7,'Points - Runs 100s'!$A$5:$Z$5,0)))*50)+((INDEX('Points - Wickets'!$A$5:$Z$58,MATCH($A41,'Points - Wickets'!$A$5:$A$58,0),MATCH(O$7,'Points - Wickets'!$A$5:$Z$5,0)))*10)+((INDEX('Points - 5 fers'!$A$5:$Z$58,MATCH($A41,'Points - 5 fers'!$A$5:$A$58,0),MATCH(O$7,'Points - 5 fers'!$A$5:$Z$5,0)))*50)+((INDEX('Points - Hattrick'!$A$5:$Z$58,MATCH($A41,'Points - Hattrick'!$A$5:$A$58,0),MATCH(O$7,'Points - Hattrick'!$A$5:$Z$5,0)))*100)+((INDEX('Points - Fielding'!$A$5:$Z$58,MATCH($A41,'Points - Fielding'!$A$5:$A$58,0),MATCH(O$7,'Points - Fielding'!$A$5:$Z$5,0)))*10)</f>
        <v>54</v>
      </c>
      <c r="P41" s="131">
        <f>(INDEX('Points - Runs'!$A$5:$Z$58,MATCH($A41,'Points - Runs'!$A$5:$A$58,0),MATCH(P$7,'Points - Runs'!$A$5:$Z$5,0)))+((INDEX('Points - Runs 50s'!$A$5:$Z$58,MATCH($A41,'Points - Runs 50s'!$A$5:$A$58,0),MATCH(P$7,'Points - Runs 50s'!$A$5:$Z$5,0)))*25)+((INDEX('Points - Runs 100s'!$A$5:$Z$58,MATCH($A41,'Points - Runs 100s'!$A$5:$A$58,0),MATCH(P$7,'Points - Runs 100s'!$A$5:$Z$5,0)))*50)+((INDEX('Points - Wickets'!$A$5:$Z$58,MATCH($A41,'Points - Wickets'!$A$5:$A$58,0),MATCH(P$7,'Points - Wickets'!$A$5:$Z$5,0)))*10)+((INDEX('Points - 5 fers'!$A$5:$Z$58,MATCH($A41,'Points - 5 fers'!$A$5:$A$58,0),MATCH(P$7,'Points - 5 fers'!$A$5:$Z$5,0)))*50)+((INDEX('Points - Hattrick'!$A$5:$Z$58,MATCH($A41,'Points - Hattrick'!$A$5:$A$58,0),MATCH(P$7,'Points - Hattrick'!$A$5:$Z$5,0)))*100)+((INDEX('Points - Fielding'!$A$5:$Z$58,MATCH($A41,'Points - Fielding'!$A$5:$A$58,0),MATCH(P$7,'Points - Fielding'!$A$5:$Z$5,0)))*10)</f>
        <v>15</v>
      </c>
      <c r="Q41" s="128">
        <f>(INDEX('Points - Runs'!$A$5:$Z$58,MATCH($A41,'Points - Runs'!$A$5:$A$58,0),MATCH(Q$7,'Points - Runs'!$A$5:$Z$5,0)))+((INDEX('Points - Runs 50s'!$A$5:$Z$58,MATCH($A41,'Points - Runs 50s'!$A$5:$A$58,0),MATCH(Q$7,'Points - Runs 50s'!$A$5:$Z$5,0)))*25)+((INDEX('Points - Runs 100s'!$A$5:$Z$58,MATCH($A41,'Points - Runs 100s'!$A$5:$A$58,0),MATCH(Q$7,'Points - Runs 100s'!$A$5:$Z$5,0)))*50)+((INDEX('Points - Wickets'!$A$5:$Z$58,MATCH($A41,'Points - Wickets'!$A$5:$A$58,0),MATCH(Q$7,'Points - Wickets'!$A$5:$Z$5,0)))*10)+((INDEX('Points - 5 fers'!$A$5:$Z$58,MATCH($A41,'Points - 5 fers'!$A$5:$A$58,0),MATCH(Q$7,'Points - 5 fers'!$A$5:$Z$5,0)))*50)+((INDEX('Points - Hattrick'!$A$5:$Z$58,MATCH($A41,'Points - Hattrick'!$A$5:$A$58,0),MATCH(Q$7,'Points - Hattrick'!$A$5:$Z$5,0)))*100)+((INDEX('Points - Fielding'!$A$5:$Z$58,MATCH($A41,'Points - Fielding'!$A$5:$A$58,0),MATCH(Q$7,'Points - Fielding'!$A$5:$Z$5,0)))*10)</f>
        <v>0</v>
      </c>
      <c r="R41" s="128">
        <f>(INDEX('Points - Runs'!$A$5:$Z$58,MATCH($A41,'Points - Runs'!$A$5:$A$58,0),MATCH(R$7,'Points - Runs'!$A$5:$Z$5,0)))+((INDEX('Points - Runs 50s'!$A$5:$Z$58,MATCH($A41,'Points - Runs 50s'!$A$5:$A$58,0),MATCH(R$7,'Points - Runs 50s'!$A$5:$Z$5,0)))*25)+((INDEX('Points - Runs 100s'!$A$5:$Z$58,MATCH($A41,'Points - Runs 100s'!$A$5:$A$58,0),MATCH(R$7,'Points - Runs 100s'!$A$5:$Z$5,0)))*50)+((INDEX('Points - Wickets'!$A$5:$Z$58,MATCH($A41,'Points - Wickets'!$A$5:$A$58,0),MATCH(R$7,'Points - Wickets'!$A$5:$Z$5,0)))*10)+((INDEX('Points - 5 fers'!$A$5:$Z$58,MATCH($A41,'Points - 5 fers'!$A$5:$A$58,0),MATCH(R$7,'Points - 5 fers'!$A$5:$Z$5,0)))*50)+((INDEX('Points - Hattrick'!$A$5:$Z$58,MATCH($A41,'Points - Hattrick'!$A$5:$A$58,0),MATCH(R$7,'Points - Hattrick'!$A$5:$Z$5,0)))*100)+((INDEX('Points - Fielding'!$A$5:$Z$58,MATCH($A41,'Points - Fielding'!$A$5:$A$58,0),MATCH(R$7,'Points - Fielding'!$A$5:$Z$5,0)))*10)</f>
        <v>0</v>
      </c>
      <c r="S41" s="128">
        <f>(INDEX('Points - Runs'!$A$5:$Z$58,MATCH($A41,'Points - Runs'!$A$5:$A$58,0),MATCH(S$7,'Points - Runs'!$A$5:$Z$5,0)))+((INDEX('Points - Runs 50s'!$A$5:$Z$58,MATCH($A41,'Points - Runs 50s'!$A$5:$A$58,0),MATCH(S$7,'Points - Runs 50s'!$A$5:$Z$5,0)))*25)+((INDEX('Points - Runs 100s'!$A$5:$Z$58,MATCH($A41,'Points - Runs 100s'!$A$5:$A$58,0),MATCH(S$7,'Points - Runs 100s'!$A$5:$Z$5,0)))*50)+((INDEX('Points - Wickets'!$A$5:$Z$58,MATCH($A41,'Points - Wickets'!$A$5:$A$58,0),MATCH(S$7,'Points - Wickets'!$A$5:$Z$5,0)))*10)+((INDEX('Points - 5 fers'!$A$5:$Z$58,MATCH($A41,'Points - 5 fers'!$A$5:$A$58,0),MATCH(S$7,'Points - 5 fers'!$A$5:$Z$5,0)))*50)+((INDEX('Points - Hattrick'!$A$5:$Z$58,MATCH($A41,'Points - Hattrick'!$A$5:$A$58,0),MATCH(S$7,'Points - Hattrick'!$A$5:$Z$5,0)))*100)+((INDEX('Points - Fielding'!$A$5:$Z$58,MATCH($A41,'Points - Fielding'!$A$5:$A$58,0),MATCH(S$7,'Points - Fielding'!$A$5:$Z$5,0)))*10)</f>
        <v>0</v>
      </c>
      <c r="T41" s="128">
        <f>(INDEX('Points - Runs'!$A$5:$Z$58,MATCH($A41,'Points - Runs'!$A$5:$A$58,0),MATCH(T$7,'Points - Runs'!$A$5:$Z$5,0)))+((INDEX('Points - Runs 50s'!$A$5:$Z$58,MATCH($A41,'Points - Runs 50s'!$A$5:$A$58,0),MATCH(T$7,'Points - Runs 50s'!$A$5:$Z$5,0)))*25)+((INDEX('Points - Runs 100s'!$A$5:$Z$58,MATCH($A41,'Points - Runs 100s'!$A$5:$A$58,0),MATCH(T$7,'Points - Runs 100s'!$A$5:$Z$5,0)))*50)+((INDEX('Points - Wickets'!$A$5:$Z$58,MATCH($A41,'Points - Wickets'!$A$5:$A$58,0),MATCH(T$7,'Points - Wickets'!$A$5:$Z$5,0)))*10)+((INDEX('Points - 5 fers'!$A$5:$Z$58,MATCH($A41,'Points - 5 fers'!$A$5:$A$58,0),MATCH(T$7,'Points - 5 fers'!$A$5:$Z$5,0)))*50)+((INDEX('Points - Hattrick'!$A$5:$Z$58,MATCH($A41,'Points - Hattrick'!$A$5:$A$58,0),MATCH(T$7,'Points - Hattrick'!$A$5:$Z$5,0)))*100)+((INDEX('Points - Fielding'!$A$5:$Z$58,MATCH($A41,'Points - Fielding'!$A$5:$A$58,0),MATCH(T$7,'Points - Fielding'!$A$5:$Z$5,0)))*10)</f>
        <v>0</v>
      </c>
      <c r="U41" s="128">
        <f>(INDEX('Points - Runs'!$A$5:$Z$58,MATCH($A41,'Points - Runs'!$A$5:$A$58,0),MATCH(U$7,'Points - Runs'!$A$5:$Z$5,0)))+((INDEX('Points - Runs 50s'!$A$5:$Z$58,MATCH($A41,'Points - Runs 50s'!$A$5:$A$58,0),MATCH(U$7,'Points - Runs 50s'!$A$5:$Z$5,0)))*25)+((INDEX('Points - Runs 100s'!$A$5:$Z$58,MATCH($A41,'Points - Runs 100s'!$A$5:$A$58,0),MATCH(U$7,'Points - Runs 100s'!$A$5:$Z$5,0)))*50)+((INDEX('Points - Wickets'!$A$5:$Z$58,MATCH($A41,'Points - Wickets'!$A$5:$A$58,0),MATCH(U$7,'Points - Wickets'!$A$5:$Z$5,0)))*10)+((INDEX('Points - 5 fers'!$A$5:$Z$58,MATCH($A41,'Points - 5 fers'!$A$5:$A$58,0),MATCH(U$7,'Points - 5 fers'!$A$5:$Z$5,0)))*50)+((INDEX('Points - Hattrick'!$A$5:$Z$58,MATCH($A41,'Points - Hattrick'!$A$5:$A$58,0),MATCH(U$7,'Points - Hattrick'!$A$5:$Z$5,0)))*100)+((INDEX('Points - Fielding'!$A$5:$Z$58,MATCH($A41,'Points - Fielding'!$A$5:$A$58,0),MATCH(U$7,'Points - Fielding'!$A$5:$Z$5,0)))*10)</f>
        <v>0</v>
      </c>
      <c r="V41" s="128">
        <f>(INDEX('Points - Runs'!$A$5:$Z$58,MATCH($A41,'Points - Runs'!$A$5:$A$58,0),MATCH(V$7,'Points - Runs'!$A$5:$Z$5,0)))+((INDEX('Points - Runs 50s'!$A$5:$Z$58,MATCH($A41,'Points - Runs 50s'!$A$5:$A$58,0),MATCH(V$7,'Points - Runs 50s'!$A$5:$Z$5,0)))*25)+((INDEX('Points - Runs 100s'!$A$5:$Z$58,MATCH($A41,'Points - Runs 100s'!$A$5:$A$58,0),MATCH(V$7,'Points - Runs 100s'!$A$5:$Z$5,0)))*50)+((INDEX('Points - Wickets'!$A$5:$Z$58,MATCH($A41,'Points - Wickets'!$A$5:$A$58,0),MATCH(V$7,'Points - Wickets'!$A$5:$Z$5,0)))*10)+((INDEX('Points - 5 fers'!$A$5:$Z$58,MATCH($A41,'Points - 5 fers'!$A$5:$A$58,0),MATCH(V$7,'Points - 5 fers'!$A$5:$Z$5,0)))*50)+((INDEX('Points - Hattrick'!$A$5:$Z$58,MATCH($A41,'Points - Hattrick'!$A$5:$A$58,0),MATCH(V$7,'Points - Hattrick'!$A$5:$Z$5,0)))*100)+((INDEX('Points - Fielding'!$A$5:$Z$58,MATCH($A41,'Points - Fielding'!$A$5:$A$58,0),MATCH(V$7,'Points - Fielding'!$A$5:$Z$5,0)))*10)</f>
        <v>0</v>
      </c>
      <c r="W41" s="129">
        <f>(INDEX('Points - Runs'!$A$5:$Z$58,MATCH($A41,'Points - Runs'!$A$5:$A$58,0),MATCH(W$7,'Points - Runs'!$A$5:$Z$5,0)))+((INDEX('Points - Runs 50s'!$A$5:$Z$58,MATCH($A41,'Points - Runs 50s'!$A$5:$A$58,0),MATCH(W$7,'Points - Runs 50s'!$A$5:$Z$5,0)))*25)+((INDEX('Points - Runs 100s'!$A$5:$Z$58,MATCH($A41,'Points - Runs 100s'!$A$5:$A$58,0),MATCH(W$7,'Points - Runs 100s'!$A$5:$Z$5,0)))*50)+((INDEX('Points - Wickets'!$A$5:$Z$58,MATCH($A41,'Points - Wickets'!$A$5:$A$58,0),MATCH(W$7,'Points - Wickets'!$A$5:$Z$5,0)))*10)+((INDEX('Points - 5 fers'!$A$5:$Z$58,MATCH($A41,'Points - 5 fers'!$A$5:$A$58,0),MATCH(W$7,'Points - 5 fers'!$A$5:$Z$5,0)))*50)+((INDEX('Points - Hattrick'!$A$5:$Z$58,MATCH($A41,'Points - Hattrick'!$A$5:$A$58,0),MATCH(W$7,'Points - Hattrick'!$A$5:$Z$5,0)))*100)+((INDEX('Points - Fielding'!$A$5:$Z$58,MATCH($A41,'Points - Fielding'!$A$5:$A$58,0),MATCH(W$7,'Points - Fielding'!$A$5:$Z$5,0)))*10)</f>
        <v>0</v>
      </c>
      <c r="X41" s="130">
        <f>(INDEX('Points - Runs'!$A$5:$Z$58,MATCH($A41,'Points - Runs'!$A$5:$A$58,0),MATCH(X$7,'Points - Runs'!$A$5:$Z$5,0)))+((INDEX('Points - Runs 50s'!$A$5:$Z$58,MATCH($A41,'Points - Runs 50s'!$A$5:$A$58,0),MATCH(X$7,'Points - Runs 50s'!$A$5:$Z$5,0)))*25)+((INDEX('Points - Runs 100s'!$A$5:$Z$58,MATCH($A41,'Points - Runs 100s'!$A$5:$A$58,0),MATCH(X$7,'Points - Runs 100s'!$A$5:$Z$5,0)))*50)+((INDEX('Points - Wickets'!$A$5:$Z$58,MATCH($A41,'Points - Wickets'!$A$5:$A$58,0),MATCH(X$7,'Points - Wickets'!$A$5:$Z$5,0)))*10)+((INDEX('Points - 5 fers'!$A$5:$Z$58,MATCH($A41,'Points - 5 fers'!$A$5:$A$58,0),MATCH(X$7,'Points - 5 fers'!$A$5:$Z$5,0)))*50)+((INDEX('Points - Hattrick'!$A$5:$Z$58,MATCH($A41,'Points - Hattrick'!$A$5:$A$58,0),MATCH(X$7,'Points - Hattrick'!$A$5:$Z$5,0)))*100)+((INDEX('Points - Fielding'!$A$5:$Z$58,MATCH($A41,'Points - Fielding'!$A$5:$A$58,0),MATCH(X$7,'Points - Fielding'!$A$5:$Z$5,0)))*10)</f>
        <v>0</v>
      </c>
      <c r="Y41" s="130">
        <f>(INDEX('Points - Runs'!$A$5:$Z$58,MATCH($A41,'Points - Runs'!$A$5:$A$58,0),MATCH(Y$7,'Points - Runs'!$A$5:$Z$5,0)))+((INDEX('Points - Runs 50s'!$A$5:$Z$58,MATCH($A41,'Points - Runs 50s'!$A$5:$A$58,0),MATCH(Y$7,'Points - Runs 50s'!$A$5:$Z$5,0)))*25)+((INDEX('Points - Runs 100s'!$A$5:$Z$58,MATCH($A41,'Points - Runs 100s'!$A$5:$A$58,0),MATCH(Y$7,'Points - Runs 100s'!$A$5:$Z$5,0)))*50)+((INDEX('Points - Wickets'!$A$5:$Z$58,MATCH($A41,'Points - Wickets'!$A$5:$A$58,0),MATCH(Y$7,'Points - Wickets'!$A$5:$Z$5,0)))*10)+((INDEX('Points - 5 fers'!$A$5:$Z$58,MATCH($A41,'Points - 5 fers'!$A$5:$A$58,0),MATCH(Y$7,'Points - 5 fers'!$A$5:$Z$5,0)))*50)+((INDEX('Points - Hattrick'!$A$5:$Z$58,MATCH($A41,'Points - Hattrick'!$A$5:$A$58,0),MATCH(Y$7,'Points - Hattrick'!$A$5:$Z$5,0)))*100)+((INDEX('Points - Fielding'!$A$5:$Z$58,MATCH($A41,'Points - Fielding'!$A$5:$A$58,0),MATCH(Y$7,'Points - Fielding'!$A$5:$Z$5,0)))*10)</f>
        <v>0</v>
      </c>
      <c r="Z41" s="130">
        <f>(INDEX('Points - Runs'!$A$5:$Z$58,MATCH($A41,'Points - Runs'!$A$5:$A$58,0),MATCH(Z$7,'Points - Runs'!$A$5:$Z$5,0)))+((INDEX('Points - Runs 50s'!$A$5:$Z$58,MATCH($A41,'Points - Runs 50s'!$A$5:$A$58,0),MATCH(Z$7,'Points - Runs 50s'!$A$5:$Z$5,0)))*25)+((INDEX('Points - Runs 100s'!$A$5:$Z$58,MATCH($A41,'Points - Runs 100s'!$A$5:$A$58,0),MATCH(Z$7,'Points - Runs 100s'!$A$5:$Z$5,0)))*50)+((INDEX('Points - Wickets'!$A$5:$Z$58,MATCH($A41,'Points - Wickets'!$A$5:$A$58,0),MATCH(Z$7,'Points - Wickets'!$A$5:$Z$5,0)))*10)+((INDEX('Points - 5 fers'!$A$5:$Z$58,MATCH($A41,'Points - 5 fers'!$A$5:$A$58,0),MATCH(Z$7,'Points - 5 fers'!$A$5:$Z$5,0)))*50)+((INDEX('Points - Hattrick'!$A$5:$Z$58,MATCH($A41,'Points - Hattrick'!$A$5:$A$58,0),MATCH(Z$7,'Points - Hattrick'!$A$5:$Z$5,0)))*100)+((INDEX('Points - Fielding'!$A$5:$Z$58,MATCH($A41,'Points - Fielding'!$A$5:$A$58,0),MATCH(Z$7,'Points - Fielding'!$A$5:$Z$5,0)))*10)</f>
        <v>0</v>
      </c>
      <c r="AA41" s="233">
        <f t="shared" si="2"/>
        <v>0</v>
      </c>
      <c r="AB41" s="231">
        <f t="shared" si="3"/>
        <v>172</v>
      </c>
      <c r="AC41" s="231">
        <f t="shared" si="4"/>
        <v>0</v>
      </c>
      <c r="AD41" s="231">
        <f t="shared" si="5"/>
        <v>0</v>
      </c>
      <c r="AE41" s="120">
        <f t="shared" si="0"/>
        <v>172</v>
      </c>
      <c r="AF41" s="187">
        <f t="shared" si="1"/>
        <v>26.46153846153846</v>
      </c>
      <c r="AH41" s="125">
        <f t="shared" si="6"/>
        <v>30</v>
      </c>
    </row>
    <row r="42" spans="1:34" s="125" customFormat="1" ht="18.75" customHeight="1" x14ac:dyDescent="0.25">
      <c r="A42" s="125" t="s">
        <v>25</v>
      </c>
      <c r="B42" s="126" t="s">
        <v>80</v>
      </c>
      <c r="C42" s="125" t="s">
        <v>105</v>
      </c>
      <c r="D42" s="127">
        <v>6.5</v>
      </c>
      <c r="E42" s="139">
        <f>(INDEX('Points - Runs'!$A$5:$Z$58,MATCH($A42,'Points - Runs'!$A$5:$A$58,0),MATCH(E$7,'Points - Runs'!$A$5:$Z$5,0)))+((INDEX('Points - Runs 50s'!$A$5:$Z$58,MATCH($A42,'Points - Runs 50s'!$A$5:$A$58,0),MATCH(E$7,'Points - Runs 50s'!$A$5:$Z$5,0)))*25)+((INDEX('Points - Runs 100s'!$A$5:$Z$58,MATCH($A42,'Points - Runs 100s'!$A$5:$A$58,0),MATCH(E$7,'Points - Runs 100s'!$A$5:$Z$5,0)))*50)+((INDEX('Points - Wickets'!$A$5:$Z$58,MATCH($A42,'Points - Wickets'!$A$5:$A$58,0),MATCH(E$7,'Points - Wickets'!$A$5:$Z$5,0)))*10)+((INDEX('Points - 5 fers'!$A$5:$Z$58,MATCH($A42,'Points - 5 fers'!$A$5:$A$58,0),MATCH(E$7,'Points - 5 fers'!$A$5:$Z$5,0)))*50)+((INDEX('Points - Hattrick'!$A$5:$Z$58,MATCH($A42,'Points - Hattrick'!$A$5:$A$58,0),MATCH(E$7,'Points - Hattrick'!$A$5:$Z$5,0)))*100)+((INDEX('Points - Fielding'!$A$5:$Z$58,MATCH($A42,'Points - Fielding'!$A$5:$A$58,0),MATCH(E$7,'Points - Fielding'!$A$5:$Z$5,0)))*10)</f>
        <v>60</v>
      </c>
      <c r="F42" s="139">
        <f>(INDEX('Points - Runs'!$A$5:$Z$58,MATCH($A42,'Points - Runs'!$A$5:$A$58,0),MATCH(F$7,'Points - Runs'!$A$5:$Z$5,0)))+((INDEX('Points - Runs 50s'!$A$5:$Z$58,MATCH($A42,'Points - Runs 50s'!$A$5:$A$58,0),MATCH(F$7,'Points - Runs 50s'!$A$5:$Z$5,0)))*25)+((INDEX('Points - Runs 100s'!$A$5:$Z$58,MATCH($A42,'Points - Runs 100s'!$A$5:$A$58,0),MATCH(F$7,'Points - Runs 100s'!$A$5:$Z$5,0)))*50)+((INDEX('Points - Wickets'!$A$5:$Z$58,MATCH($A42,'Points - Wickets'!$A$5:$A$58,0),MATCH(F$7,'Points - Wickets'!$A$5:$Z$5,0)))*10)+((INDEX('Points - 5 fers'!$A$5:$Z$58,MATCH($A42,'Points - 5 fers'!$A$5:$A$58,0),MATCH(F$7,'Points - 5 fers'!$A$5:$Z$5,0)))*50)+((INDEX('Points - Hattrick'!$A$5:$Z$58,MATCH($A42,'Points - Hattrick'!$A$5:$A$58,0),MATCH(F$7,'Points - Hattrick'!$A$5:$Z$5,0)))*100)+((INDEX('Points - Fielding'!$A$5:$Z$58,MATCH($A42,'Points - Fielding'!$A$5:$A$58,0),MATCH(F$7,'Points - Fielding'!$A$5:$Z$5,0)))*10)</f>
        <v>18</v>
      </c>
      <c r="G42" s="139">
        <f>(INDEX('Points - Runs'!$A$5:$Z$58,MATCH($A42,'Points - Runs'!$A$5:$A$58,0),MATCH(G$7,'Points - Runs'!$A$5:$Z$5,0)))+((INDEX('Points - Runs 50s'!$A$5:$Z$58,MATCH($A42,'Points - Runs 50s'!$A$5:$A$58,0),MATCH(G$7,'Points - Runs 50s'!$A$5:$Z$5,0)))*25)+((INDEX('Points - Runs 100s'!$A$5:$Z$58,MATCH($A42,'Points - Runs 100s'!$A$5:$A$58,0),MATCH(G$7,'Points - Runs 100s'!$A$5:$Z$5,0)))*50)+((INDEX('Points - Wickets'!$A$5:$Z$58,MATCH($A42,'Points - Wickets'!$A$5:$A$58,0),MATCH(G$7,'Points - Wickets'!$A$5:$Z$5,0)))*10)+((INDEX('Points - 5 fers'!$A$5:$Z$58,MATCH($A42,'Points - 5 fers'!$A$5:$A$58,0),MATCH(G$7,'Points - 5 fers'!$A$5:$Z$5,0)))*50)+((INDEX('Points - Hattrick'!$A$5:$Z$58,MATCH($A42,'Points - Hattrick'!$A$5:$A$58,0),MATCH(G$7,'Points - Hattrick'!$A$5:$Z$5,0)))*100)+((INDEX('Points - Fielding'!$A$5:$Z$58,MATCH($A42,'Points - Fielding'!$A$5:$A$58,0),MATCH(G$7,'Points - Fielding'!$A$5:$Z$5,0)))*10)</f>
        <v>31</v>
      </c>
      <c r="H42" s="128">
        <f>(INDEX('Points - Runs'!$A$5:$Z$58,MATCH($A42,'Points - Runs'!$A$5:$A$58,0),MATCH(H$7,'Points - Runs'!$A$5:$Z$5,0)))+((INDEX('Points - Runs 50s'!$A$5:$Z$58,MATCH($A42,'Points - Runs 50s'!$A$5:$A$58,0),MATCH(H$7,'Points - Runs 50s'!$A$5:$Z$5,0)))*25)+((INDEX('Points - Runs 100s'!$A$5:$Z$58,MATCH($A42,'Points - Runs 100s'!$A$5:$A$58,0),MATCH(H$7,'Points - Runs 100s'!$A$5:$Z$5,0)))*50)+((INDEX('Points - Wickets'!$A$5:$Z$58,MATCH($A42,'Points - Wickets'!$A$5:$A$58,0),MATCH(H$7,'Points - Wickets'!$A$5:$Z$5,0)))*10)+((INDEX('Points - 5 fers'!$A$5:$Z$58,MATCH($A42,'Points - 5 fers'!$A$5:$A$58,0),MATCH(H$7,'Points - 5 fers'!$A$5:$Z$5,0)))*50)+((INDEX('Points - Hattrick'!$A$5:$Z$58,MATCH($A42,'Points - Hattrick'!$A$5:$A$58,0),MATCH(H$7,'Points - Hattrick'!$A$5:$Z$5,0)))*100)+((INDEX('Points - Fielding'!$A$5:$Z$58,MATCH($A42,'Points - Fielding'!$A$5:$A$58,0),MATCH(H$7,'Points - Fielding'!$A$5:$Z$5,0)))*10)</f>
        <v>10</v>
      </c>
      <c r="I42" s="128">
        <f>(INDEX('Points - Runs'!$A$5:$Z$58,MATCH($A42,'Points - Runs'!$A$5:$A$58,0),MATCH(I$7,'Points - Runs'!$A$5:$Z$5,0)))+((INDEX('Points - Runs 50s'!$A$5:$Z$58,MATCH($A42,'Points - Runs 50s'!$A$5:$A$58,0),MATCH(I$7,'Points - Runs 50s'!$A$5:$Z$5,0)))*25)+((INDEX('Points - Runs 100s'!$A$5:$Z$58,MATCH($A42,'Points - Runs 100s'!$A$5:$A$58,0),MATCH(I$7,'Points - Runs 100s'!$A$5:$Z$5,0)))*50)+((INDEX('Points - Wickets'!$A$5:$Z$58,MATCH($A42,'Points - Wickets'!$A$5:$A$58,0),MATCH(I$7,'Points - Wickets'!$A$5:$Z$5,0)))*10)+((INDEX('Points - 5 fers'!$A$5:$Z$58,MATCH($A42,'Points - 5 fers'!$A$5:$A$58,0),MATCH(I$7,'Points - 5 fers'!$A$5:$Z$5,0)))*50)+((INDEX('Points - Hattrick'!$A$5:$Z$58,MATCH($A42,'Points - Hattrick'!$A$5:$A$58,0),MATCH(I$7,'Points - Hattrick'!$A$5:$Z$5,0)))*100)+((INDEX('Points - Fielding'!$A$5:$Z$58,MATCH($A42,'Points - Fielding'!$A$5:$A$58,0),MATCH(I$7,'Points - Fielding'!$A$5:$Z$5,0)))*10)</f>
        <v>8</v>
      </c>
      <c r="J42" s="130">
        <f>(INDEX('Points - Runs'!$A$5:$Z$58,MATCH($A42,'Points - Runs'!$A$5:$A$58,0),MATCH(J$7,'Points - Runs'!$A$5:$Z$5,0)))+((INDEX('Points - Runs 50s'!$A$5:$Z$58,MATCH($A42,'Points - Runs 50s'!$A$5:$A$58,0),MATCH(J$7,'Points - Runs 50s'!$A$5:$Z$5,0)))*25)+((INDEX('Points - Runs 100s'!$A$5:$Z$58,MATCH($A42,'Points - Runs 100s'!$A$5:$A$58,0),MATCH(J$7,'Points - Runs 100s'!$A$5:$Z$5,0)))*50)+((INDEX('Points - Wickets'!$A$5:$Z$58,MATCH($A42,'Points - Wickets'!$A$5:$A$58,0),MATCH(J$7,'Points - Wickets'!$A$5:$Z$5,0)))*10)+((INDEX('Points - 5 fers'!$A$5:$Z$58,MATCH($A42,'Points - 5 fers'!$A$5:$A$58,0),MATCH(J$7,'Points - 5 fers'!$A$5:$Z$5,0)))*50)+((INDEX('Points - Hattrick'!$A$5:$Z$58,MATCH($A42,'Points - Hattrick'!$A$5:$A$58,0),MATCH(J$7,'Points - Hattrick'!$A$5:$Z$5,0)))*100)+((INDEX('Points - Fielding'!$A$5:$Z$58,MATCH($A42,'Points - Fielding'!$A$5:$A$58,0),MATCH(J$7,'Points - Fielding'!$A$5:$Z$5,0)))*10)</f>
        <v>0</v>
      </c>
      <c r="K42" s="129">
        <f>(INDEX('Points - Runs'!$A$5:$Z$58,MATCH($A42,'Points - Runs'!$A$5:$A$58,0),MATCH(K$7,'Points - Runs'!$A$5:$Z$5,0)))+((INDEX('Points - Runs 50s'!$A$5:$Z$58,MATCH($A42,'Points - Runs 50s'!$A$5:$A$58,0),MATCH(K$7,'Points - Runs 50s'!$A$5:$Z$5,0)))*25)+((INDEX('Points - Runs 100s'!$A$5:$Z$58,MATCH($A42,'Points - Runs 100s'!$A$5:$A$58,0),MATCH(K$7,'Points - Runs 100s'!$A$5:$Z$5,0)))*50)+((INDEX('Points - Wickets'!$A$5:$Z$58,MATCH($A42,'Points - Wickets'!$A$5:$A$58,0),MATCH(K$7,'Points - Wickets'!$A$5:$Z$5,0)))*10)+((INDEX('Points - 5 fers'!$A$5:$Z$58,MATCH($A42,'Points - 5 fers'!$A$5:$A$58,0),MATCH(K$7,'Points - 5 fers'!$A$5:$Z$5,0)))*50)+((INDEX('Points - Hattrick'!$A$5:$Z$58,MATCH($A42,'Points - Hattrick'!$A$5:$A$58,0),MATCH(K$7,'Points - Hattrick'!$A$5:$Z$5,0)))*100)+((INDEX('Points - Fielding'!$A$5:$Z$58,MATCH($A42,'Points - Fielding'!$A$5:$A$58,0),MATCH(K$7,'Points - Fielding'!$A$5:$Z$5,0)))*10)</f>
        <v>58</v>
      </c>
      <c r="L42" s="130">
        <f>(INDEX('Points - Runs'!$A$5:$Z$58,MATCH($A42,'Points - Runs'!$A$5:$A$58,0),MATCH(L$7,'Points - Runs'!$A$5:$Z$5,0)))+((INDEX('Points - Runs 50s'!$A$5:$Z$58,MATCH($A42,'Points - Runs 50s'!$A$5:$A$58,0),MATCH(L$7,'Points - Runs 50s'!$A$5:$Z$5,0)))*25)+((INDEX('Points - Runs 100s'!$A$5:$Z$58,MATCH($A42,'Points - Runs 100s'!$A$5:$A$58,0),MATCH(L$7,'Points - Runs 100s'!$A$5:$Z$5,0)))*50)+((INDEX('Points - Wickets'!$A$5:$Z$58,MATCH($A42,'Points - Wickets'!$A$5:$A$58,0),MATCH(L$7,'Points - Wickets'!$A$5:$Z$5,0)))*10)+((INDEX('Points - 5 fers'!$A$5:$Z$58,MATCH($A42,'Points - 5 fers'!$A$5:$A$58,0),MATCH(L$7,'Points - 5 fers'!$A$5:$Z$5,0)))*50)+((INDEX('Points - Hattrick'!$A$5:$Z$58,MATCH($A42,'Points - Hattrick'!$A$5:$A$58,0),MATCH(L$7,'Points - Hattrick'!$A$5:$Z$5,0)))*100)+((INDEX('Points - Fielding'!$A$5:$Z$58,MATCH($A42,'Points - Fielding'!$A$5:$A$58,0),MATCH(L$7,'Points - Fielding'!$A$5:$Z$5,0)))*10)</f>
        <v>0</v>
      </c>
      <c r="M42" s="130">
        <f>(INDEX('Points - Runs'!$A$5:$Z$58,MATCH($A42,'Points - Runs'!$A$5:$A$58,0),MATCH(M$7,'Points - Runs'!$A$5:$Z$5,0)))+((INDEX('Points - Runs 50s'!$A$5:$Z$58,MATCH($A42,'Points - Runs 50s'!$A$5:$A$58,0),MATCH(M$7,'Points - Runs 50s'!$A$5:$Z$5,0)))*25)+((INDEX('Points - Runs 100s'!$A$5:$Z$58,MATCH($A42,'Points - Runs 100s'!$A$5:$A$58,0),MATCH(M$7,'Points - Runs 100s'!$A$5:$Z$5,0)))*50)+((INDEX('Points - Wickets'!$A$5:$Z$58,MATCH($A42,'Points - Wickets'!$A$5:$A$58,0),MATCH(M$7,'Points - Wickets'!$A$5:$Z$5,0)))*10)+((INDEX('Points - 5 fers'!$A$5:$Z$58,MATCH($A42,'Points - 5 fers'!$A$5:$A$58,0),MATCH(M$7,'Points - 5 fers'!$A$5:$Z$5,0)))*50)+((INDEX('Points - Hattrick'!$A$5:$Z$58,MATCH($A42,'Points - Hattrick'!$A$5:$A$58,0),MATCH(M$7,'Points - Hattrick'!$A$5:$Z$5,0)))*100)+((INDEX('Points - Fielding'!$A$5:$Z$58,MATCH($A42,'Points - Fielding'!$A$5:$A$58,0),MATCH(M$7,'Points - Fielding'!$A$5:$Z$5,0)))*10)</f>
        <v>0</v>
      </c>
      <c r="N42" s="130">
        <f>(INDEX('Points - Runs'!$A$5:$Z$58,MATCH($A42,'Points - Runs'!$A$5:$A$58,0),MATCH(N$7,'Points - Runs'!$A$5:$Z$5,0)))+((INDEX('Points - Runs 50s'!$A$5:$Z$58,MATCH($A42,'Points - Runs 50s'!$A$5:$A$58,0),MATCH(N$7,'Points - Runs 50s'!$A$5:$Z$5,0)))*25)+((INDEX('Points - Runs 100s'!$A$5:$Z$58,MATCH($A42,'Points - Runs 100s'!$A$5:$A$58,0),MATCH(N$7,'Points - Runs 100s'!$A$5:$Z$5,0)))*50)+((INDEX('Points - Wickets'!$A$5:$Z$58,MATCH($A42,'Points - Wickets'!$A$5:$A$58,0),MATCH(N$7,'Points - Wickets'!$A$5:$Z$5,0)))*10)+((INDEX('Points - 5 fers'!$A$5:$Z$58,MATCH($A42,'Points - 5 fers'!$A$5:$A$58,0),MATCH(N$7,'Points - 5 fers'!$A$5:$Z$5,0)))*50)+((INDEX('Points - Hattrick'!$A$5:$Z$58,MATCH($A42,'Points - Hattrick'!$A$5:$A$58,0),MATCH(N$7,'Points - Hattrick'!$A$5:$Z$5,0)))*100)+((INDEX('Points - Fielding'!$A$5:$Z$58,MATCH($A42,'Points - Fielding'!$A$5:$A$58,0),MATCH(N$7,'Points - Fielding'!$A$5:$Z$5,0)))*10)</f>
        <v>0</v>
      </c>
      <c r="O42" s="130">
        <f>(INDEX('Points - Runs'!$A$5:$Z$58,MATCH($A42,'Points - Runs'!$A$5:$A$58,0),MATCH(O$7,'Points - Runs'!$A$5:$Z$5,0)))+((INDEX('Points - Runs 50s'!$A$5:$Z$58,MATCH($A42,'Points - Runs 50s'!$A$5:$A$58,0),MATCH(O$7,'Points - Runs 50s'!$A$5:$Z$5,0)))*25)+((INDEX('Points - Runs 100s'!$A$5:$Z$58,MATCH($A42,'Points - Runs 100s'!$A$5:$A$58,0),MATCH(O$7,'Points - Runs 100s'!$A$5:$Z$5,0)))*50)+((INDEX('Points - Wickets'!$A$5:$Z$58,MATCH($A42,'Points - Wickets'!$A$5:$A$58,0),MATCH(O$7,'Points - Wickets'!$A$5:$Z$5,0)))*10)+((INDEX('Points - 5 fers'!$A$5:$Z$58,MATCH($A42,'Points - 5 fers'!$A$5:$A$58,0),MATCH(O$7,'Points - 5 fers'!$A$5:$Z$5,0)))*50)+((INDEX('Points - Hattrick'!$A$5:$Z$58,MATCH($A42,'Points - Hattrick'!$A$5:$A$58,0),MATCH(O$7,'Points - Hattrick'!$A$5:$Z$5,0)))*100)+((INDEX('Points - Fielding'!$A$5:$Z$58,MATCH($A42,'Points - Fielding'!$A$5:$A$58,0),MATCH(O$7,'Points - Fielding'!$A$5:$Z$5,0)))*10)</f>
        <v>0</v>
      </c>
      <c r="P42" s="131">
        <f>(INDEX('Points - Runs'!$A$5:$Z$58,MATCH($A42,'Points - Runs'!$A$5:$A$58,0),MATCH(P$7,'Points - Runs'!$A$5:$Z$5,0)))+((INDEX('Points - Runs 50s'!$A$5:$Z$58,MATCH($A42,'Points - Runs 50s'!$A$5:$A$58,0),MATCH(P$7,'Points - Runs 50s'!$A$5:$Z$5,0)))*25)+((INDEX('Points - Runs 100s'!$A$5:$Z$58,MATCH($A42,'Points - Runs 100s'!$A$5:$A$58,0),MATCH(P$7,'Points - Runs 100s'!$A$5:$Z$5,0)))*50)+((INDEX('Points - Wickets'!$A$5:$Z$58,MATCH($A42,'Points - Wickets'!$A$5:$A$58,0),MATCH(P$7,'Points - Wickets'!$A$5:$Z$5,0)))*10)+((INDEX('Points - 5 fers'!$A$5:$Z$58,MATCH($A42,'Points - 5 fers'!$A$5:$A$58,0),MATCH(P$7,'Points - 5 fers'!$A$5:$Z$5,0)))*50)+((INDEX('Points - Hattrick'!$A$5:$Z$58,MATCH($A42,'Points - Hattrick'!$A$5:$A$58,0),MATCH(P$7,'Points - Hattrick'!$A$5:$Z$5,0)))*100)+((INDEX('Points - Fielding'!$A$5:$Z$58,MATCH($A42,'Points - Fielding'!$A$5:$A$58,0),MATCH(P$7,'Points - Fielding'!$A$5:$Z$5,0)))*10)</f>
        <v>0</v>
      </c>
      <c r="Q42" s="128">
        <f>(INDEX('Points - Runs'!$A$5:$Z$58,MATCH($A42,'Points - Runs'!$A$5:$A$58,0),MATCH(Q$7,'Points - Runs'!$A$5:$Z$5,0)))+((INDEX('Points - Runs 50s'!$A$5:$Z$58,MATCH($A42,'Points - Runs 50s'!$A$5:$A$58,0),MATCH(Q$7,'Points - Runs 50s'!$A$5:$Z$5,0)))*25)+((INDEX('Points - Runs 100s'!$A$5:$Z$58,MATCH($A42,'Points - Runs 100s'!$A$5:$A$58,0),MATCH(Q$7,'Points - Runs 100s'!$A$5:$Z$5,0)))*50)+((INDEX('Points - Wickets'!$A$5:$Z$58,MATCH($A42,'Points - Wickets'!$A$5:$A$58,0),MATCH(Q$7,'Points - Wickets'!$A$5:$Z$5,0)))*10)+((INDEX('Points - 5 fers'!$A$5:$Z$58,MATCH($A42,'Points - 5 fers'!$A$5:$A$58,0),MATCH(Q$7,'Points - 5 fers'!$A$5:$Z$5,0)))*50)+((INDEX('Points - Hattrick'!$A$5:$Z$58,MATCH($A42,'Points - Hattrick'!$A$5:$A$58,0),MATCH(Q$7,'Points - Hattrick'!$A$5:$Z$5,0)))*100)+((INDEX('Points - Fielding'!$A$5:$Z$58,MATCH($A42,'Points - Fielding'!$A$5:$A$58,0),MATCH(Q$7,'Points - Fielding'!$A$5:$Z$5,0)))*10)</f>
        <v>0</v>
      </c>
      <c r="R42" s="128">
        <f>(INDEX('Points - Runs'!$A$5:$Z$58,MATCH($A42,'Points - Runs'!$A$5:$A$58,0),MATCH(R$7,'Points - Runs'!$A$5:$Z$5,0)))+((INDEX('Points - Runs 50s'!$A$5:$Z$58,MATCH($A42,'Points - Runs 50s'!$A$5:$A$58,0),MATCH(R$7,'Points - Runs 50s'!$A$5:$Z$5,0)))*25)+((INDEX('Points - Runs 100s'!$A$5:$Z$58,MATCH($A42,'Points - Runs 100s'!$A$5:$A$58,0),MATCH(R$7,'Points - Runs 100s'!$A$5:$Z$5,0)))*50)+((INDEX('Points - Wickets'!$A$5:$Z$58,MATCH($A42,'Points - Wickets'!$A$5:$A$58,0),MATCH(R$7,'Points - Wickets'!$A$5:$Z$5,0)))*10)+((INDEX('Points - 5 fers'!$A$5:$Z$58,MATCH($A42,'Points - 5 fers'!$A$5:$A$58,0),MATCH(R$7,'Points - 5 fers'!$A$5:$Z$5,0)))*50)+((INDEX('Points - Hattrick'!$A$5:$Z$58,MATCH($A42,'Points - Hattrick'!$A$5:$A$58,0),MATCH(R$7,'Points - Hattrick'!$A$5:$Z$5,0)))*100)+((INDEX('Points - Fielding'!$A$5:$Z$58,MATCH($A42,'Points - Fielding'!$A$5:$A$58,0),MATCH(R$7,'Points - Fielding'!$A$5:$Z$5,0)))*10)</f>
        <v>0</v>
      </c>
      <c r="S42" s="128">
        <f>(INDEX('Points - Runs'!$A$5:$Z$58,MATCH($A42,'Points - Runs'!$A$5:$A$58,0),MATCH(S$7,'Points - Runs'!$A$5:$Z$5,0)))+((INDEX('Points - Runs 50s'!$A$5:$Z$58,MATCH($A42,'Points - Runs 50s'!$A$5:$A$58,0),MATCH(S$7,'Points - Runs 50s'!$A$5:$Z$5,0)))*25)+((INDEX('Points - Runs 100s'!$A$5:$Z$58,MATCH($A42,'Points - Runs 100s'!$A$5:$A$58,0),MATCH(S$7,'Points - Runs 100s'!$A$5:$Z$5,0)))*50)+((INDEX('Points - Wickets'!$A$5:$Z$58,MATCH($A42,'Points - Wickets'!$A$5:$A$58,0),MATCH(S$7,'Points - Wickets'!$A$5:$Z$5,0)))*10)+((INDEX('Points - 5 fers'!$A$5:$Z$58,MATCH($A42,'Points - 5 fers'!$A$5:$A$58,0),MATCH(S$7,'Points - 5 fers'!$A$5:$Z$5,0)))*50)+((INDEX('Points - Hattrick'!$A$5:$Z$58,MATCH($A42,'Points - Hattrick'!$A$5:$A$58,0),MATCH(S$7,'Points - Hattrick'!$A$5:$Z$5,0)))*100)+((INDEX('Points - Fielding'!$A$5:$Z$58,MATCH($A42,'Points - Fielding'!$A$5:$A$58,0),MATCH(S$7,'Points - Fielding'!$A$5:$Z$5,0)))*10)</f>
        <v>0</v>
      </c>
      <c r="T42" s="128">
        <f>(INDEX('Points - Runs'!$A$5:$Z$58,MATCH($A42,'Points - Runs'!$A$5:$A$58,0),MATCH(T$7,'Points - Runs'!$A$5:$Z$5,0)))+((INDEX('Points - Runs 50s'!$A$5:$Z$58,MATCH($A42,'Points - Runs 50s'!$A$5:$A$58,0),MATCH(T$7,'Points - Runs 50s'!$A$5:$Z$5,0)))*25)+((INDEX('Points - Runs 100s'!$A$5:$Z$58,MATCH($A42,'Points - Runs 100s'!$A$5:$A$58,0),MATCH(T$7,'Points - Runs 100s'!$A$5:$Z$5,0)))*50)+((INDEX('Points - Wickets'!$A$5:$Z$58,MATCH($A42,'Points - Wickets'!$A$5:$A$58,0),MATCH(T$7,'Points - Wickets'!$A$5:$Z$5,0)))*10)+((INDEX('Points - 5 fers'!$A$5:$Z$58,MATCH($A42,'Points - 5 fers'!$A$5:$A$58,0),MATCH(T$7,'Points - 5 fers'!$A$5:$Z$5,0)))*50)+((INDEX('Points - Hattrick'!$A$5:$Z$58,MATCH($A42,'Points - Hattrick'!$A$5:$A$58,0),MATCH(T$7,'Points - Hattrick'!$A$5:$Z$5,0)))*100)+((INDEX('Points - Fielding'!$A$5:$Z$58,MATCH($A42,'Points - Fielding'!$A$5:$A$58,0),MATCH(T$7,'Points - Fielding'!$A$5:$Z$5,0)))*10)</f>
        <v>0</v>
      </c>
      <c r="U42" s="128">
        <f>(INDEX('Points - Runs'!$A$5:$Z$58,MATCH($A42,'Points - Runs'!$A$5:$A$58,0),MATCH(U$7,'Points - Runs'!$A$5:$Z$5,0)))+((INDEX('Points - Runs 50s'!$A$5:$Z$58,MATCH($A42,'Points - Runs 50s'!$A$5:$A$58,0),MATCH(U$7,'Points - Runs 50s'!$A$5:$Z$5,0)))*25)+((INDEX('Points - Runs 100s'!$A$5:$Z$58,MATCH($A42,'Points - Runs 100s'!$A$5:$A$58,0),MATCH(U$7,'Points - Runs 100s'!$A$5:$Z$5,0)))*50)+((INDEX('Points - Wickets'!$A$5:$Z$58,MATCH($A42,'Points - Wickets'!$A$5:$A$58,0),MATCH(U$7,'Points - Wickets'!$A$5:$Z$5,0)))*10)+((INDEX('Points - 5 fers'!$A$5:$Z$58,MATCH($A42,'Points - 5 fers'!$A$5:$A$58,0),MATCH(U$7,'Points - 5 fers'!$A$5:$Z$5,0)))*50)+((INDEX('Points - Hattrick'!$A$5:$Z$58,MATCH($A42,'Points - Hattrick'!$A$5:$A$58,0),MATCH(U$7,'Points - Hattrick'!$A$5:$Z$5,0)))*100)+((INDEX('Points - Fielding'!$A$5:$Z$58,MATCH($A42,'Points - Fielding'!$A$5:$A$58,0),MATCH(U$7,'Points - Fielding'!$A$5:$Z$5,0)))*10)</f>
        <v>0</v>
      </c>
      <c r="V42" s="128">
        <f>(INDEX('Points - Runs'!$A$5:$Z$58,MATCH($A42,'Points - Runs'!$A$5:$A$58,0),MATCH(V$7,'Points - Runs'!$A$5:$Z$5,0)))+((INDEX('Points - Runs 50s'!$A$5:$Z$58,MATCH($A42,'Points - Runs 50s'!$A$5:$A$58,0),MATCH(V$7,'Points - Runs 50s'!$A$5:$Z$5,0)))*25)+((INDEX('Points - Runs 100s'!$A$5:$Z$58,MATCH($A42,'Points - Runs 100s'!$A$5:$A$58,0),MATCH(V$7,'Points - Runs 100s'!$A$5:$Z$5,0)))*50)+((INDEX('Points - Wickets'!$A$5:$Z$58,MATCH($A42,'Points - Wickets'!$A$5:$A$58,0),MATCH(V$7,'Points - Wickets'!$A$5:$Z$5,0)))*10)+((INDEX('Points - 5 fers'!$A$5:$Z$58,MATCH($A42,'Points - 5 fers'!$A$5:$A$58,0),MATCH(V$7,'Points - 5 fers'!$A$5:$Z$5,0)))*50)+((INDEX('Points - Hattrick'!$A$5:$Z$58,MATCH($A42,'Points - Hattrick'!$A$5:$A$58,0),MATCH(V$7,'Points - Hattrick'!$A$5:$Z$5,0)))*100)+((INDEX('Points - Fielding'!$A$5:$Z$58,MATCH($A42,'Points - Fielding'!$A$5:$A$58,0),MATCH(V$7,'Points - Fielding'!$A$5:$Z$5,0)))*10)</f>
        <v>0</v>
      </c>
      <c r="W42" s="129">
        <f>(INDEX('Points - Runs'!$A$5:$Z$58,MATCH($A42,'Points - Runs'!$A$5:$A$58,0),MATCH(W$7,'Points - Runs'!$A$5:$Z$5,0)))+((INDEX('Points - Runs 50s'!$A$5:$Z$58,MATCH($A42,'Points - Runs 50s'!$A$5:$A$58,0),MATCH(W$7,'Points - Runs 50s'!$A$5:$Z$5,0)))*25)+((INDEX('Points - Runs 100s'!$A$5:$Z$58,MATCH($A42,'Points - Runs 100s'!$A$5:$A$58,0),MATCH(W$7,'Points - Runs 100s'!$A$5:$Z$5,0)))*50)+((INDEX('Points - Wickets'!$A$5:$Z$58,MATCH($A42,'Points - Wickets'!$A$5:$A$58,0),MATCH(W$7,'Points - Wickets'!$A$5:$Z$5,0)))*10)+((INDEX('Points - 5 fers'!$A$5:$Z$58,MATCH($A42,'Points - 5 fers'!$A$5:$A$58,0),MATCH(W$7,'Points - 5 fers'!$A$5:$Z$5,0)))*50)+((INDEX('Points - Hattrick'!$A$5:$Z$58,MATCH($A42,'Points - Hattrick'!$A$5:$A$58,0),MATCH(W$7,'Points - Hattrick'!$A$5:$Z$5,0)))*100)+((INDEX('Points - Fielding'!$A$5:$Z$58,MATCH($A42,'Points - Fielding'!$A$5:$A$58,0),MATCH(W$7,'Points - Fielding'!$A$5:$Z$5,0)))*10)</f>
        <v>0</v>
      </c>
      <c r="X42" s="130">
        <f>(INDEX('Points - Runs'!$A$5:$Z$58,MATCH($A42,'Points - Runs'!$A$5:$A$58,0),MATCH(X$7,'Points - Runs'!$A$5:$Z$5,0)))+((INDEX('Points - Runs 50s'!$A$5:$Z$58,MATCH($A42,'Points - Runs 50s'!$A$5:$A$58,0),MATCH(X$7,'Points - Runs 50s'!$A$5:$Z$5,0)))*25)+((INDEX('Points - Runs 100s'!$A$5:$Z$58,MATCH($A42,'Points - Runs 100s'!$A$5:$A$58,0),MATCH(X$7,'Points - Runs 100s'!$A$5:$Z$5,0)))*50)+((INDEX('Points - Wickets'!$A$5:$Z$58,MATCH($A42,'Points - Wickets'!$A$5:$A$58,0),MATCH(X$7,'Points - Wickets'!$A$5:$Z$5,0)))*10)+((INDEX('Points - 5 fers'!$A$5:$Z$58,MATCH($A42,'Points - 5 fers'!$A$5:$A$58,0),MATCH(X$7,'Points - 5 fers'!$A$5:$Z$5,0)))*50)+((INDEX('Points - Hattrick'!$A$5:$Z$58,MATCH($A42,'Points - Hattrick'!$A$5:$A$58,0),MATCH(X$7,'Points - Hattrick'!$A$5:$Z$5,0)))*100)+((INDEX('Points - Fielding'!$A$5:$Z$58,MATCH($A42,'Points - Fielding'!$A$5:$A$58,0),MATCH(X$7,'Points - Fielding'!$A$5:$Z$5,0)))*10)</f>
        <v>0</v>
      </c>
      <c r="Y42" s="130">
        <f>(INDEX('Points - Runs'!$A$5:$Z$58,MATCH($A42,'Points - Runs'!$A$5:$A$58,0),MATCH(Y$7,'Points - Runs'!$A$5:$Z$5,0)))+((INDEX('Points - Runs 50s'!$A$5:$Z$58,MATCH($A42,'Points - Runs 50s'!$A$5:$A$58,0),MATCH(Y$7,'Points - Runs 50s'!$A$5:$Z$5,0)))*25)+((INDEX('Points - Runs 100s'!$A$5:$Z$58,MATCH($A42,'Points - Runs 100s'!$A$5:$A$58,0),MATCH(Y$7,'Points - Runs 100s'!$A$5:$Z$5,0)))*50)+((INDEX('Points - Wickets'!$A$5:$Z$58,MATCH($A42,'Points - Wickets'!$A$5:$A$58,0),MATCH(Y$7,'Points - Wickets'!$A$5:$Z$5,0)))*10)+((INDEX('Points - 5 fers'!$A$5:$Z$58,MATCH($A42,'Points - 5 fers'!$A$5:$A$58,0),MATCH(Y$7,'Points - 5 fers'!$A$5:$Z$5,0)))*50)+((INDEX('Points - Hattrick'!$A$5:$Z$58,MATCH($A42,'Points - Hattrick'!$A$5:$A$58,0),MATCH(Y$7,'Points - Hattrick'!$A$5:$Z$5,0)))*100)+((INDEX('Points - Fielding'!$A$5:$Z$58,MATCH($A42,'Points - Fielding'!$A$5:$A$58,0),MATCH(Y$7,'Points - Fielding'!$A$5:$Z$5,0)))*10)</f>
        <v>0</v>
      </c>
      <c r="Z42" s="130">
        <f>(INDEX('Points - Runs'!$A$5:$Z$58,MATCH($A42,'Points - Runs'!$A$5:$A$58,0),MATCH(Z$7,'Points - Runs'!$A$5:$Z$5,0)))+((INDEX('Points - Runs 50s'!$A$5:$Z$58,MATCH($A42,'Points - Runs 50s'!$A$5:$A$58,0),MATCH(Z$7,'Points - Runs 50s'!$A$5:$Z$5,0)))*25)+((INDEX('Points - Runs 100s'!$A$5:$Z$58,MATCH($A42,'Points - Runs 100s'!$A$5:$A$58,0),MATCH(Z$7,'Points - Runs 100s'!$A$5:$Z$5,0)))*50)+((INDEX('Points - Wickets'!$A$5:$Z$58,MATCH($A42,'Points - Wickets'!$A$5:$A$58,0),MATCH(Z$7,'Points - Wickets'!$A$5:$Z$5,0)))*10)+((INDEX('Points - 5 fers'!$A$5:$Z$58,MATCH($A42,'Points - 5 fers'!$A$5:$A$58,0),MATCH(Z$7,'Points - 5 fers'!$A$5:$Z$5,0)))*50)+((INDEX('Points - Hattrick'!$A$5:$Z$58,MATCH($A42,'Points - Hattrick'!$A$5:$A$58,0),MATCH(Z$7,'Points - Hattrick'!$A$5:$Z$5,0)))*100)+((INDEX('Points - Fielding'!$A$5:$Z$58,MATCH($A42,'Points - Fielding'!$A$5:$A$58,0),MATCH(Z$7,'Points - Fielding'!$A$5:$Z$5,0)))*10)</f>
        <v>0</v>
      </c>
      <c r="AA42" s="233">
        <f t="shared" si="2"/>
        <v>127</v>
      </c>
      <c r="AB42" s="231">
        <f t="shared" si="3"/>
        <v>58</v>
      </c>
      <c r="AC42" s="231">
        <f t="shared" si="4"/>
        <v>0</v>
      </c>
      <c r="AD42" s="231">
        <f t="shared" si="5"/>
        <v>0</v>
      </c>
      <c r="AE42" s="120">
        <f t="shared" si="0"/>
        <v>185</v>
      </c>
      <c r="AF42" s="187">
        <f t="shared" si="1"/>
        <v>28.46153846153846</v>
      </c>
      <c r="AH42" s="125">
        <f t="shared" si="6"/>
        <v>29</v>
      </c>
    </row>
    <row r="43" spans="1:34" s="125" customFormat="1" ht="18.75" customHeight="1" x14ac:dyDescent="0.25">
      <c r="A43" s="125" t="s">
        <v>83</v>
      </c>
      <c r="B43" s="126" t="s">
        <v>79</v>
      </c>
      <c r="C43" s="125" t="s">
        <v>105</v>
      </c>
      <c r="D43" s="127">
        <v>6</v>
      </c>
      <c r="E43" s="139">
        <f>(INDEX('Points - Runs'!$A$5:$Z$58,MATCH($A43,'Points - Runs'!$A$5:$A$58,0),MATCH(E$7,'Points - Runs'!$A$5:$Z$5,0)))+((INDEX('Points - Runs 50s'!$A$5:$Z$58,MATCH($A43,'Points - Runs 50s'!$A$5:$A$58,0),MATCH(E$7,'Points - Runs 50s'!$A$5:$Z$5,0)))*25)+((INDEX('Points - Runs 100s'!$A$5:$Z$58,MATCH($A43,'Points - Runs 100s'!$A$5:$A$58,0),MATCH(E$7,'Points - Runs 100s'!$A$5:$Z$5,0)))*50)+((INDEX('Points - Wickets'!$A$5:$Z$58,MATCH($A43,'Points - Wickets'!$A$5:$A$58,0),MATCH(E$7,'Points - Wickets'!$A$5:$Z$5,0)))*10)+((INDEX('Points - 5 fers'!$A$5:$Z$58,MATCH($A43,'Points - 5 fers'!$A$5:$A$58,0),MATCH(E$7,'Points - 5 fers'!$A$5:$Z$5,0)))*50)+((INDEX('Points - Hattrick'!$A$5:$Z$58,MATCH($A43,'Points - Hattrick'!$A$5:$A$58,0),MATCH(E$7,'Points - Hattrick'!$A$5:$Z$5,0)))*100)+((INDEX('Points - Fielding'!$A$5:$Z$58,MATCH($A43,'Points - Fielding'!$A$5:$A$58,0),MATCH(E$7,'Points - Fielding'!$A$5:$Z$5,0)))*10)</f>
        <v>20</v>
      </c>
      <c r="F43" s="139">
        <f>(INDEX('Points - Runs'!$A$5:$Z$58,MATCH($A43,'Points - Runs'!$A$5:$A$58,0),MATCH(F$7,'Points - Runs'!$A$5:$Z$5,0)))+((INDEX('Points - Runs 50s'!$A$5:$Z$58,MATCH($A43,'Points - Runs 50s'!$A$5:$A$58,0),MATCH(F$7,'Points - Runs 50s'!$A$5:$Z$5,0)))*25)+((INDEX('Points - Runs 100s'!$A$5:$Z$58,MATCH($A43,'Points - Runs 100s'!$A$5:$A$58,0),MATCH(F$7,'Points - Runs 100s'!$A$5:$Z$5,0)))*50)+((INDEX('Points - Wickets'!$A$5:$Z$58,MATCH($A43,'Points - Wickets'!$A$5:$A$58,0),MATCH(F$7,'Points - Wickets'!$A$5:$Z$5,0)))*10)+((INDEX('Points - 5 fers'!$A$5:$Z$58,MATCH($A43,'Points - 5 fers'!$A$5:$A$58,0),MATCH(F$7,'Points - 5 fers'!$A$5:$Z$5,0)))*50)+((INDEX('Points - Hattrick'!$A$5:$Z$58,MATCH($A43,'Points - Hattrick'!$A$5:$A$58,0),MATCH(F$7,'Points - Hattrick'!$A$5:$Z$5,0)))*100)+((INDEX('Points - Fielding'!$A$5:$Z$58,MATCH($A43,'Points - Fielding'!$A$5:$A$58,0),MATCH(F$7,'Points - Fielding'!$A$5:$Z$5,0)))*10)</f>
        <v>20</v>
      </c>
      <c r="G43" s="139">
        <f>(INDEX('Points - Runs'!$A$5:$Z$58,MATCH($A43,'Points - Runs'!$A$5:$A$58,0),MATCH(G$7,'Points - Runs'!$A$5:$Z$5,0)))+((INDEX('Points - Runs 50s'!$A$5:$Z$58,MATCH($A43,'Points - Runs 50s'!$A$5:$A$58,0),MATCH(G$7,'Points - Runs 50s'!$A$5:$Z$5,0)))*25)+((INDEX('Points - Runs 100s'!$A$5:$Z$58,MATCH($A43,'Points - Runs 100s'!$A$5:$A$58,0),MATCH(G$7,'Points - Runs 100s'!$A$5:$Z$5,0)))*50)+((INDEX('Points - Wickets'!$A$5:$Z$58,MATCH($A43,'Points - Wickets'!$A$5:$A$58,0),MATCH(G$7,'Points - Wickets'!$A$5:$Z$5,0)))*10)+((INDEX('Points - 5 fers'!$A$5:$Z$58,MATCH($A43,'Points - 5 fers'!$A$5:$A$58,0),MATCH(G$7,'Points - 5 fers'!$A$5:$Z$5,0)))*50)+((INDEX('Points - Hattrick'!$A$5:$Z$58,MATCH($A43,'Points - Hattrick'!$A$5:$A$58,0),MATCH(G$7,'Points - Hattrick'!$A$5:$Z$5,0)))*100)+((INDEX('Points - Fielding'!$A$5:$Z$58,MATCH($A43,'Points - Fielding'!$A$5:$A$58,0),MATCH(G$7,'Points - Fielding'!$A$5:$Z$5,0)))*10)</f>
        <v>115</v>
      </c>
      <c r="H43" s="128">
        <f>(INDEX('Points - Runs'!$A$5:$Z$58,MATCH($A43,'Points - Runs'!$A$5:$A$58,0),MATCH(H$7,'Points - Runs'!$A$5:$Z$5,0)))+((INDEX('Points - Runs 50s'!$A$5:$Z$58,MATCH($A43,'Points - Runs 50s'!$A$5:$A$58,0),MATCH(H$7,'Points - Runs 50s'!$A$5:$Z$5,0)))*25)+((INDEX('Points - Runs 100s'!$A$5:$Z$58,MATCH($A43,'Points - Runs 100s'!$A$5:$A$58,0),MATCH(H$7,'Points - Runs 100s'!$A$5:$Z$5,0)))*50)+((INDEX('Points - Wickets'!$A$5:$Z$58,MATCH($A43,'Points - Wickets'!$A$5:$A$58,0),MATCH(H$7,'Points - Wickets'!$A$5:$Z$5,0)))*10)+((INDEX('Points - 5 fers'!$A$5:$Z$58,MATCH($A43,'Points - 5 fers'!$A$5:$A$58,0),MATCH(H$7,'Points - 5 fers'!$A$5:$Z$5,0)))*50)+((INDEX('Points - Hattrick'!$A$5:$Z$58,MATCH($A43,'Points - Hattrick'!$A$5:$A$58,0),MATCH(H$7,'Points - Hattrick'!$A$5:$Z$5,0)))*100)+((INDEX('Points - Fielding'!$A$5:$Z$58,MATCH($A43,'Points - Fielding'!$A$5:$A$58,0),MATCH(H$7,'Points - Fielding'!$A$5:$Z$5,0)))*10)</f>
        <v>20</v>
      </c>
      <c r="I43" s="128">
        <f>(INDEX('Points - Runs'!$A$5:$Z$58,MATCH($A43,'Points - Runs'!$A$5:$A$58,0),MATCH(I$7,'Points - Runs'!$A$5:$Z$5,0)))+((INDEX('Points - Runs 50s'!$A$5:$Z$58,MATCH($A43,'Points - Runs 50s'!$A$5:$A$58,0),MATCH(I$7,'Points - Runs 50s'!$A$5:$Z$5,0)))*25)+((INDEX('Points - Runs 100s'!$A$5:$Z$58,MATCH($A43,'Points - Runs 100s'!$A$5:$A$58,0),MATCH(I$7,'Points - Runs 100s'!$A$5:$Z$5,0)))*50)+((INDEX('Points - Wickets'!$A$5:$Z$58,MATCH($A43,'Points - Wickets'!$A$5:$A$58,0),MATCH(I$7,'Points - Wickets'!$A$5:$Z$5,0)))*10)+((INDEX('Points - 5 fers'!$A$5:$Z$58,MATCH($A43,'Points - 5 fers'!$A$5:$A$58,0),MATCH(I$7,'Points - 5 fers'!$A$5:$Z$5,0)))*50)+((INDEX('Points - Hattrick'!$A$5:$Z$58,MATCH($A43,'Points - Hattrick'!$A$5:$A$58,0),MATCH(I$7,'Points - Hattrick'!$A$5:$Z$5,0)))*100)+((INDEX('Points - Fielding'!$A$5:$Z$58,MATCH($A43,'Points - Fielding'!$A$5:$A$58,0),MATCH(I$7,'Points - Fielding'!$A$5:$Z$5,0)))*10)</f>
        <v>0</v>
      </c>
      <c r="J43" s="130">
        <f>(INDEX('Points - Runs'!$A$5:$Z$58,MATCH($A43,'Points - Runs'!$A$5:$A$58,0),MATCH(J$7,'Points - Runs'!$A$5:$Z$5,0)))+((INDEX('Points - Runs 50s'!$A$5:$Z$58,MATCH($A43,'Points - Runs 50s'!$A$5:$A$58,0),MATCH(J$7,'Points - Runs 50s'!$A$5:$Z$5,0)))*25)+((INDEX('Points - Runs 100s'!$A$5:$Z$58,MATCH($A43,'Points - Runs 100s'!$A$5:$A$58,0),MATCH(J$7,'Points - Runs 100s'!$A$5:$Z$5,0)))*50)+((INDEX('Points - Wickets'!$A$5:$Z$58,MATCH($A43,'Points - Wickets'!$A$5:$A$58,0),MATCH(J$7,'Points - Wickets'!$A$5:$Z$5,0)))*10)+((INDEX('Points - 5 fers'!$A$5:$Z$58,MATCH($A43,'Points - 5 fers'!$A$5:$A$58,0),MATCH(J$7,'Points - 5 fers'!$A$5:$Z$5,0)))*50)+((INDEX('Points - Hattrick'!$A$5:$Z$58,MATCH($A43,'Points - Hattrick'!$A$5:$A$58,0),MATCH(J$7,'Points - Hattrick'!$A$5:$Z$5,0)))*100)+((INDEX('Points - Fielding'!$A$5:$Z$58,MATCH($A43,'Points - Fielding'!$A$5:$A$58,0),MATCH(J$7,'Points - Fielding'!$A$5:$Z$5,0)))*10)</f>
        <v>100</v>
      </c>
      <c r="K43" s="129">
        <f>(INDEX('Points - Runs'!$A$5:$Z$58,MATCH($A43,'Points - Runs'!$A$5:$A$58,0),MATCH(K$7,'Points - Runs'!$A$5:$Z$5,0)))+((INDEX('Points - Runs 50s'!$A$5:$Z$58,MATCH($A43,'Points - Runs 50s'!$A$5:$A$58,0),MATCH(K$7,'Points - Runs 50s'!$A$5:$Z$5,0)))*25)+((INDEX('Points - Runs 100s'!$A$5:$Z$58,MATCH($A43,'Points - Runs 100s'!$A$5:$A$58,0),MATCH(K$7,'Points - Runs 100s'!$A$5:$Z$5,0)))*50)+((INDEX('Points - Wickets'!$A$5:$Z$58,MATCH($A43,'Points - Wickets'!$A$5:$A$58,0),MATCH(K$7,'Points - Wickets'!$A$5:$Z$5,0)))*10)+((INDEX('Points - 5 fers'!$A$5:$Z$58,MATCH($A43,'Points - 5 fers'!$A$5:$A$58,0),MATCH(K$7,'Points - 5 fers'!$A$5:$Z$5,0)))*50)+((INDEX('Points - Hattrick'!$A$5:$Z$58,MATCH($A43,'Points - Hattrick'!$A$5:$A$58,0),MATCH(K$7,'Points - Hattrick'!$A$5:$Z$5,0)))*100)+((INDEX('Points - Fielding'!$A$5:$Z$58,MATCH($A43,'Points - Fielding'!$A$5:$A$58,0),MATCH(K$7,'Points - Fielding'!$A$5:$Z$5,0)))*10)</f>
        <v>10</v>
      </c>
      <c r="L43" s="130">
        <f>(INDEX('Points - Runs'!$A$5:$Z$58,MATCH($A43,'Points - Runs'!$A$5:$A$58,0),MATCH(L$7,'Points - Runs'!$A$5:$Z$5,0)))+((INDEX('Points - Runs 50s'!$A$5:$Z$58,MATCH($A43,'Points - Runs 50s'!$A$5:$A$58,0),MATCH(L$7,'Points - Runs 50s'!$A$5:$Z$5,0)))*25)+((INDEX('Points - Runs 100s'!$A$5:$Z$58,MATCH($A43,'Points - Runs 100s'!$A$5:$A$58,0),MATCH(L$7,'Points - Runs 100s'!$A$5:$Z$5,0)))*50)+((INDEX('Points - Wickets'!$A$5:$Z$58,MATCH($A43,'Points - Wickets'!$A$5:$A$58,0),MATCH(L$7,'Points - Wickets'!$A$5:$Z$5,0)))*10)+((INDEX('Points - 5 fers'!$A$5:$Z$58,MATCH($A43,'Points - 5 fers'!$A$5:$A$58,0),MATCH(L$7,'Points - 5 fers'!$A$5:$Z$5,0)))*50)+((INDEX('Points - Hattrick'!$A$5:$Z$58,MATCH($A43,'Points - Hattrick'!$A$5:$A$58,0),MATCH(L$7,'Points - Hattrick'!$A$5:$Z$5,0)))*100)+((INDEX('Points - Fielding'!$A$5:$Z$58,MATCH($A43,'Points - Fielding'!$A$5:$A$58,0),MATCH(L$7,'Points - Fielding'!$A$5:$Z$5,0)))*10)</f>
        <v>0</v>
      </c>
      <c r="M43" s="130">
        <f>(INDEX('Points - Runs'!$A$5:$Z$58,MATCH($A43,'Points - Runs'!$A$5:$A$58,0),MATCH(M$7,'Points - Runs'!$A$5:$Z$5,0)))+((INDEX('Points - Runs 50s'!$A$5:$Z$58,MATCH($A43,'Points - Runs 50s'!$A$5:$A$58,0),MATCH(M$7,'Points - Runs 50s'!$A$5:$Z$5,0)))*25)+((INDEX('Points - Runs 100s'!$A$5:$Z$58,MATCH($A43,'Points - Runs 100s'!$A$5:$A$58,0),MATCH(M$7,'Points - Runs 100s'!$A$5:$Z$5,0)))*50)+((INDEX('Points - Wickets'!$A$5:$Z$58,MATCH($A43,'Points - Wickets'!$A$5:$A$58,0),MATCH(M$7,'Points - Wickets'!$A$5:$Z$5,0)))*10)+((INDEX('Points - 5 fers'!$A$5:$Z$58,MATCH($A43,'Points - 5 fers'!$A$5:$A$58,0),MATCH(M$7,'Points - 5 fers'!$A$5:$Z$5,0)))*50)+((INDEX('Points - Hattrick'!$A$5:$Z$58,MATCH($A43,'Points - Hattrick'!$A$5:$A$58,0),MATCH(M$7,'Points - Hattrick'!$A$5:$Z$5,0)))*100)+((INDEX('Points - Fielding'!$A$5:$Z$58,MATCH($A43,'Points - Fielding'!$A$5:$A$58,0),MATCH(M$7,'Points - Fielding'!$A$5:$Z$5,0)))*10)</f>
        <v>0</v>
      </c>
      <c r="N43" s="130">
        <f>(INDEX('Points - Runs'!$A$5:$Z$58,MATCH($A43,'Points - Runs'!$A$5:$A$58,0),MATCH(N$7,'Points - Runs'!$A$5:$Z$5,0)))+((INDEX('Points - Runs 50s'!$A$5:$Z$58,MATCH($A43,'Points - Runs 50s'!$A$5:$A$58,0),MATCH(N$7,'Points - Runs 50s'!$A$5:$Z$5,0)))*25)+((INDEX('Points - Runs 100s'!$A$5:$Z$58,MATCH($A43,'Points - Runs 100s'!$A$5:$A$58,0),MATCH(N$7,'Points - Runs 100s'!$A$5:$Z$5,0)))*50)+((INDEX('Points - Wickets'!$A$5:$Z$58,MATCH($A43,'Points - Wickets'!$A$5:$A$58,0),MATCH(N$7,'Points - Wickets'!$A$5:$Z$5,0)))*10)+((INDEX('Points - 5 fers'!$A$5:$Z$58,MATCH($A43,'Points - 5 fers'!$A$5:$A$58,0),MATCH(N$7,'Points - 5 fers'!$A$5:$Z$5,0)))*50)+((INDEX('Points - Hattrick'!$A$5:$Z$58,MATCH($A43,'Points - Hattrick'!$A$5:$A$58,0),MATCH(N$7,'Points - Hattrick'!$A$5:$Z$5,0)))*100)+((INDEX('Points - Fielding'!$A$5:$Z$58,MATCH($A43,'Points - Fielding'!$A$5:$A$58,0),MATCH(N$7,'Points - Fielding'!$A$5:$Z$5,0)))*10)</f>
        <v>20</v>
      </c>
      <c r="O43" s="130">
        <f>(INDEX('Points - Runs'!$A$5:$Z$58,MATCH($A43,'Points - Runs'!$A$5:$A$58,0),MATCH(O$7,'Points - Runs'!$A$5:$Z$5,0)))+((INDEX('Points - Runs 50s'!$A$5:$Z$58,MATCH($A43,'Points - Runs 50s'!$A$5:$A$58,0),MATCH(O$7,'Points - Runs 50s'!$A$5:$Z$5,0)))*25)+((INDEX('Points - Runs 100s'!$A$5:$Z$58,MATCH($A43,'Points - Runs 100s'!$A$5:$A$58,0),MATCH(O$7,'Points - Runs 100s'!$A$5:$Z$5,0)))*50)+((INDEX('Points - Wickets'!$A$5:$Z$58,MATCH($A43,'Points - Wickets'!$A$5:$A$58,0),MATCH(O$7,'Points - Wickets'!$A$5:$Z$5,0)))*10)+((INDEX('Points - 5 fers'!$A$5:$Z$58,MATCH($A43,'Points - 5 fers'!$A$5:$A$58,0),MATCH(O$7,'Points - 5 fers'!$A$5:$Z$5,0)))*50)+((INDEX('Points - Hattrick'!$A$5:$Z$58,MATCH($A43,'Points - Hattrick'!$A$5:$A$58,0),MATCH(O$7,'Points - Hattrick'!$A$5:$Z$5,0)))*100)+((INDEX('Points - Fielding'!$A$5:$Z$58,MATCH($A43,'Points - Fielding'!$A$5:$A$58,0),MATCH(O$7,'Points - Fielding'!$A$5:$Z$5,0)))*10)</f>
        <v>40</v>
      </c>
      <c r="P43" s="131">
        <f>(INDEX('Points - Runs'!$A$5:$Z$58,MATCH($A43,'Points - Runs'!$A$5:$A$58,0),MATCH(P$7,'Points - Runs'!$A$5:$Z$5,0)))+((INDEX('Points - Runs 50s'!$A$5:$Z$58,MATCH($A43,'Points - Runs 50s'!$A$5:$A$58,0),MATCH(P$7,'Points - Runs 50s'!$A$5:$Z$5,0)))*25)+((INDEX('Points - Runs 100s'!$A$5:$Z$58,MATCH($A43,'Points - Runs 100s'!$A$5:$A$58,0),MATCH(P$7,'Points - Runs 100s'!$A$5:$Z$5,0)))*50)+((INDEX('Points - Wickets'!$A$5:$Z$58,MATCH($A43,'Points - Wickets'!$A$5:$A$58,0),MATCH(P$7,'Points - Wickets'!$A$5:$Z$5,0)))*10)+((INDEX('Points - 5 fers'!$A$5:$Z$58,MATCH($A43,'Points - 5 fers'!$A$5:$A$58,0),MATCH(P$7,'Points - 5 fers'!$A$5:$Z$5,0)))*50)+((INDEX('Points - Hattrick'!$A$5:$Z$58,MATCH($A43,'Points - Hattrick'!$A$5:$A$58,0),MATCH(P$7,'Points - Hattrick'!$A$5:$Z$5,0)))*100)+((INDEX('Points - Fielding'!$A$5:$Z$58,MATCH($A43,'Points - Fielding'!$A$5:$A$58,0),MATCH(P$7,'Points - Fielding'!$A$5:$Z$5,0)))*10)</f>
        <v>20</v>
      </c>
      <c r="Q43" s="128">
        <f>(INDEX('Points - Runs'!$A$5:$Z$58,MATCH($A43,'Points - Runs'!$A$5:$A$58,0),MATCH(Q$7,'Points - Runs'!$A$5:$Z$5,0)))+((INDEX('Points - Runs 50s'!$A$5:$Z$58,MATCH($A43,'Points - Runs 50s'!$A$5:$A$58,0),MATCH(Q$7,'Points - Runs 50s'!$A$5:$Z$5,0)))*25)+((INDEX('Points - Runs 100s'!$A$5:$Z$58,MATCH($A43,'Points - Runs 100s'!$A$5:$A$58,0),MATCH(Q$7,'Points - Runs 100s'!$A$5:$Z$5,0)))*50)+((INDEX('Points - Wickets'!$A$5:$Z$58,MATCH($A43,'Points - Wickets'!$A$5:$A$58,0),MATCH(Q$7,'Points - Wickets'!$A$5:$Z$5,0)))*10)+((INDEX('Points - 5 fers'!$A$5:$Z$58,MATCH($A43,'Points - 5 fers'!$A$5:$A$58,0),MATCH(Q$7,'Points - 5 fers'!$A$5:$Z$5,0)))*50)+((INDEX('Points - Hattrick'!$A$5:$Z$58,MATCH($A43,'Points - Hattrick'!$A$5:$A$58,0),MATCH(Q$7,'Points - Hattrick'!$A$5:$Z$5,0)))*100)+((INDEX('Points - Fielding'!$A$5:$Z$58,MATCH($A43,'Points - Fielding'!$A$5:$A$58,0),MATCH(Q$7,'Points - Fielding'!$A$5:$Z$5,0)))*10)</f>
        <v>0</v>
      </c>
      <c r="R43" s="128">
        <f>(INDEX('Points - Runs'!$A$5:$Z$58,MATCH($A43,'Points - Runs'!$A$5:$A$58,0),MATCH(R$7,'Points - Runs'!$A$5:$Z$5,0)))+((INDEX('Points - Runs 50s'!$A$5:$Z$58,MATCH($A43,'Points - Runs 50s'!$A$5:$A$58,0),MATCH(R$7,'Points - Runs 50s'!$A$5:$Z$5,0)))*25)+((INDEX('Points - Runs 100s'!$A$5:$Z$58,MATCH($A43,'Points - Runs 100s'!$A$5:$A$58,0),MATCH(R$7,'Points - Runs 100s'!$A$5:$Z$5,0)))*50)+((INDEX('Points - Wickets'!$A$5:$Z$58,MATCH($A43,'Points - Wickets'!$A$5:$A$58,0),MATCH(R$7,'Points - Wickets'!$A$5:$Z$5,0)))*10)+((INDEX('Points - 5 fers'!$A$5:$Z$58,MATCH($A43,'Points - 5 fers'!$A$5:$A$58,0),MATCH(R$7,'Points - 5 fers'!$A$5:$Z$5,0)))*50)+((INDEX('Points - Hattrick'!$A$5:$Z$58,MATCH($A43,'Points - Hattrick'!$A$5:$A$58,0),MATCH(R$7,'Points - Hattrick'!$A$5:$Z$5,0)))*100)+((INDEX('Points - Fielding'!$A$5:$Z$58,MATCH($A43,'Points - Fielding'!$A$5:$A$58,0),MATCH(R$7,'Points - Fielding'!$A$5:$Z$5,0)))*10)</f>
        <v>0</v>
      </c>
      <c r="S43" s="128">
        <f>(INDEX('Points - Runs'!$A$5:$Z$58,MATCH($A43,'Points - Runs'!$A$5:$A$58,0),MATCH(S$7,'Points - Runs'!$A$5:$Z$5,0)))+((INDEX('Points - Runs 50s'!$A$5:$Z$58,MATCH($A43,'Points - Runs 50s'!$A$5:$A$58,0),MATCH(S$7,'Points - Runs 50s'!$A$5:$Z$5,0)))*25)+((INDEX('Points - Runs 100s'!$A$5:$Z$58,MATCH($A43,'Points - Runs 100s'!$A$5:$A$58,0),MATCH(S$7,'Points - Runs 100s'!$A$5:$Z$5,0)))*50)+((INDEX('Points - Wickets'!$A$5:$Z$58,MATCH($A43,'Points - Wickets'!$A$5:$A$58,0),MATCH(S$7,'Points - Wickets'!$A$5:$Z$5,0)))*10)+((INDEX('Points - 5 fers'!$A$5:$Z$58,MATCH($A43,'Points - 5 fers'!$A$5:$A$58,0),MATCH(S$7,'Points - 5 fers'!$A$5:$Z$5,0)))*50)+((INDEX('Points - Hattrick'!$A$5:$Z$58,MATCH($A43,'Points - Hattrick'!$A$5:$A$58,0),MATCH(S$7,'Points - Hattrick'!$A$5:$Z$5,0)))*100)+((INDEX('Points - Fielding'!$A$5:$Z$58,MATCH($A43,'Points - Fielding'!$A$5:$A$58,0),MATCH(S$7,'Points - Fielding'!$A$5:$Z$5,0)))*10)</f>
        <v>0</v>
      </c>
      <c r="T43" s="128">
        <f>(INDEX('Points - Runs'!$A$5:$Z$58,MATCH($A43,'Points - Runs'!$A$5:$A$58,0),MATCH(T$7,'Points - Runs'!$A$5:$Z$5,0)))+((INDEX('Points - Runs 50s'!$A$5:$Z$58,MATCH($A43,'Points - Runs 50s'!$A$5:$A$58,0),MATCH(T$7,'Points - Runs 50s'!$A$5:$Z$5,0)))*25)+((INDEX('Points - Runs 100s'!$A$5:$Z$58,MATCH($A43,'Points - Runs 100s'!$A$5:$A$58,0),MATCH(T$7,'Points - Runs 100s'!$A$5:$Z$5,0)))*50)+((INDEX('Points - Wickets'!$A$5:$Z$58,MATCH($A43,'Points - Wickets'!$A$5:$A$58,0),MATCH(T$7,'Points - Wickets'!$A$5:$Z$5,0)))*10)+((INDEX('Points - 5 fers'!$A$5:$Z$58,MATCH($A43,'Points - 5 fers'!$A$5:$A$58,0),MATCH(T$7,'Points - 5 fers'!$A$5:$Z$5,0)))*50)+((INDEX('Points - Hattrick'!$A$5:$Z$58,MATCH($A43,'Points - Hattrick'!$A$5:$A$58,0),MATCH(T$7,'Points - Hattrick'!$A$5:$Z$5,0)))*100)+((INDEX('Points - Fielding'!$A$5:$Z$58,MATCH($A43,'Points - Fielding'!$A$5:$A$58,0),MATCH(T$7,'Points - Fielding'!$A$5:$Z$5,0)))*10)</f>
        <v>0</v>
      </c>
      <c r="U43" s="128">
        <f>(INDEX('Points - Runs'!$A$5:$Z$58,MATCH($A43,'Points - Runs'!$A$5:$A$58,0),MATCH(U$7,'Points - Runs'!$A$5:$Z$5,0)))+((INDEX('Points - Runs 50s'!$A$5:$Z$58,MATCH($A43,'Points - Runs 50s'!$A$5:$A$58,0),MATCH(U$7,'Points - Runs 50s'!$A$5:$Z$5,0)))*25)+((INDEX('Points - Runs 100s'!$A$5:$Z$58,MATCH($A43,'Points - Runs 100s'!$A$5:$A$58,0),MATCH(U$7,'Points - Runs 100s'!$A$5:$Z$5,0)))*50)+((INDEX('Points - Wickets'!$A$5:$Z$58,MATCH($A43,'Points - Wickets'!$A$5:$A$58,0),MATCH(U$7,'Points - Wickets'!$A$5:$Z$5,0)))*10)+((INDEX('Points - 5 fers'!$A$5:$Z$58,MATCH($A43,'Points - 5 fers'!$A$5:$A$58,0),MATCH(U$7,'Points - 5 fers'!$A$5:$Z$5,0)))*50)+((INDEX('Points - Hattrick'!$A$5:$Z$58,MATCH($A43,'Points - Hattrick'!$A$5:$A$58,0),MATCH(U$7,'Points - Hattrick'!$A$5:$Z$5,0)))*100)+((INDEX('Points - Fielding'!$A$5:$Z$58,MATCH($A43,'Points - Fielding'!$A$5:$A$58,0),MATCH(U$7,'Points - Fielding'!$A$5:$Z$5,0)))*10)</f>
        <v>0</v>
      </c>
      <c r="V43" s="128">
        <f>(INDEX('Points - Runs'!$A$5:$Z$58,MATCH($A43,'Points - Runs'!$A$5:$A$58,0),MATCH(V$7,'Points - Runs'!$A$5:$Z$5,0)))+((INDEX('Points - Runs 50s'!$A$5:$Z$58,MATCH($A43,'Points - Runs 50s'!$A$5:$A$58,0),MATCH(V$7,'Points - Runs 50s'!$A$5:$Z$5,0)))*25)+((INDEX('Points - Runs 100s'!$A$5:$Z$58,MATCH($A43,'Points - Runs 100s'!$A$5:$A$58,0),MATCH(V$7,'Points - Runs 100s'!$A$5:$Z$5,0)))*50)+((INDEX('Points - Wickets'!$A$5:$Z$58,MATCH($A43,'Points - Wickets'!$A$5:$A$58,0),MATCH(V$7,'Points - Wickets'!$A$5:$Z$5,0)))*10)+((INDEX('Points - 5 fers'!$A$5:$Z$58,MATCH($A43,'Points - 5 fers'!$A$5:$A$58,0),MATCH(V$7,'Points - 5 fers'!$A$5:$Z$5,0)))*50)+((INDEX('Points - Hattrick'!$A$5:$Z$58,MATCH($A43,'Points - Hattrick'!$A$5:$A$58,0),MATCH(V$7,'Points - Hattrick'!$A$5:$Z$5,0)))*100)+((INDEX('Points - Fielding'!$A$5:$Z$58,MATCH($A43,'Points - Fielding'!$A$5:$A$58,0),MATCH(V$7,'Points - Fielding'!$A$5:$Z$5,0)))*10)</f>
        <v>0</v>
      </c>
      <c r="W43" s="129">
        <f>(INDEX('Points - Runs'!$A$5:$Z$58,MATCH($A43,'Points - Runs'!$A$5:$A$58,0),MATCH(W$7,'Points - Runs'!$A$5:$Z$5,0)))+((INDEX('Points - Runs 50s'!$A$5:$Z$58,MATCH($A43,'Points - Runs 50s'!$A$5:$A$58,0),MATCH(W$7,'Points - Runs 50s'!$A$5:$Z$5,0)))*25)+((INDEX('Points - Runs 100s'!$A$5:$Z$58,MATCH($A43,'Points - Runs 100s'!$A$5:$A$58,0),MATCH(W$7,'Points - Runs 100s'!$A$5:$Z$5,0)))*50)+((INDEX('Points - Wickets'!$A$5:$Z$58,MATCH($A43,'Points - Wickets'!$A$5:$A$58,0),MATCH(W$7,'Points - Wickets'!$A$5:$Z$5,0)))*10)+((INDEX('Points - 5 fers'!$A$5:$Z$58,MATCH($A43,'Points - 5 fers'!$A$5:$A$58,0),MATCH(W$7,'Points - 5 fers'!$A$5:$Z$5,0)))*50)+((INDEX('Points - Hattrick'!$A$5:$Z$58,MATCH($A43,'Points - Hattrick'!$A$5:$A$58,0),MATCH(W$7,'Points - Hattrick'!$A$5:$Z$5,0)))*100)+((INDEX('Points - Fielding'!$A$5:$Z$58,MATCH($A43,'Points - Fielding'!$A$5:$A$58,0),MATCH(W$7,'Points - Fielding'!$A$5:$Z$5,0)))*10)</f>
        <v>0</v>
      </c>
      <c r="X43" s="130">
        <f>(INDEX('Points - Runs'!$A$5:$Z$58,MATCH($A43,'Points - Runs'!$A$5:$A$58,0),MATCH(X$7,'Points - Runs'!$A$5:$Z$5,0)))+((INDEX('Points - Runs 50s'!$A$5:$Z$58,MATCH($A43,'Points - Runs 50s'!$A$5:$A$58,0),MATCH(X$7,'Points - Runs 50s'!$A$5:$Z$5,0)))*25)+((INDEX('Points - Runs 100s'!$A$5:$Z$58,MATCH($A43,'Points - Runs 100s'!$A$5:$A$58,0),MATCH(X$7,'Points - Runs 100s'!$A$5:$Z$5,0)))*50)+((INDEX('Points - Wickets'!$A$5:$Z$58,MATCH($A43,'Points - Wickets'!$A$5:$A$58,0),MATCH(X$7,'Points - Wickets'!$A$5:$Z$5,0)))*10)+((INDEX('Points - 5 fers'!$A$5:$Z$58,MATCH($A43,'Points - 5 fers'!$A$5:$A$58,0),MATCH(X$7,'Points - 5 fers'!$A$5:$Z$5,0)))*50)+((INDEX('Points - Hattrick'!$A$5:$Z$58,MATCH($A43,'Points - Hattrick'!$A$5:$A$58,0),MATCH(X$7,'Points - Hattrick'!$A$5:$Z$5,0)))*100)+((INDEX('Points - Fielding'!$A$5:$Z$58,MATCH($A43,'Points - Fielding'!$A$5:$A$58,0),MATCH(X$7,'Points - Fielding'!$A$5:$Z$5,0)))*10)</f>
        <v>0</v>
      </c>
      <c r="Y43" s="130">
        <f>(INDEX('Points - Runs'!$A$5:$Z$58,MATCH($A43,'Points - Runs'!$A$5:$A$58,0),MATCH(Y$7,'Points - Runs'!$A$5:$Z$5,0)))+((INDEX('Points - Runs 50s'!$A$5:$Z$58,MATCH($A43,'Points - Runs 50s'!$A$5:$A$58,0),MATCH(Y$7,'Points - Runs 50s'!$A$5:$Z$5,0)))*25)+((INDEX('Points - Runs 100s'!$A$5:$Z$58,MATCH($A43,'Points - Runs 100s'!$A$5:$A$58,0),MATCH(Y$7,'Points - Runs 100s'!$A$5:$Z$5,0)))*50)+((INDEX('Points - Wickets'!$A$5:$Z$58,MATCH($A43,'Points - Wickets'!$A$5:$A$58,0),MATCH(Y$7,'Points - Wickets'!$A$5:$Z$5,0)))*10)+((INDEX('Points - 5 fers'!$A$5:$Z$58,MATCH($A43,'Points - 5 fers'!$A$5:$A$58,0),MATCH(Y$7,'Points - 5 fers'!$A$5:$Z$5,0)))*50)+((INDEX('Points - Hattrick'!$A$5:$Z$58,MATCH($A43,'Points - Hattrick'!$A$5:$A$58,0),MATCH(Y$7,'Points - Hattrick'!$A$5:$Z$5,0)))*100)+((INDEX('Points - Fielding'!$A$5:$Z$58,MATCH($A43,'Points - Fielding'!$A$5:$A$58,0),MATCH(Y$7,'Points - Fielding'!$A$5:$Z$5,0)))*10)</f>
        <v>0</v>
      </c>
      <c r="Z43" s="130">
        <f>(INDEX('Points - Runs'!$A$5:$Z$58,MATCH($A43,'Points - Runs'!$A$5:$A$58,0),MATCH(Z$7,'Points - Runs'!$A$5:$Z$5,0)))+((INDEX('Points - Runs 50s'!$A$5:$Z$58,MATCH($A43,'Points - Runs 50s'!$A$5:$A$58,0),MATCH(Z$7,'Points - Runs 50s'!$A$5:$Z$5,0)))*25)+((INDEX('Points - Runs 100s'!$A$5:$Z$58,MATCH($A43,'Points - Runs 100s'!$A$5:$A$58,0),MATCH(Z$7,'Points - Runs 100s'!$A$5:$Z$5,0)))*50)+((INDEX('Points - Wickets'!$A$5:$Z$58,MATCH($A43,'Points - Wickets'!$A$5:$A$58,0),MATCH(Z$7,'Points - Wickets'!$A$5:$Z$5,0)))*10)+((INDEX('Points - 5 fers'!$A$5:$Z$58,MATCH($A43,'Points - 5 fers'!$A$5:$A$58,0),MATCH(Z$7,'Points - 5 fers'!$A$5:$Z$5,0)))*50)+((INDEX('Points - Hattrick'!$A$5:$Z$58,MATCH($A43,'Points - Hattrick'!$A$5:$A$58,0),MATCH(Z$7,'Points - Hattrick'!$A$5:$Z$5,0)))*100)+((INDEX('Points - Fielding'!$A$5:$Z$58,MATCH($A43,'Points - Fielding'!$A$5:$A$58,0),MATCH(Z$7,'Points - Fielding'!$A$5:$Z$5,0)))*10)</f>
        <v>0</v>
      </c>
      <c r="AA43" s="233">
        <f t="shared" si="2"/>
        <v>275</v>
      </c>
      <c r="AB43" s="231">
        <f t="shared" si="3"/>
        <v>90</v>
      </c>
      <c r="AC43" s="231">
        <f t="shared" si="4"/>
        <v>0</v>
      </c>
      <c r="AD43" s="231">
        <f t="shared" si="5"/>
        <v>0</v>
      </c>
      <c r="AE43" s="120">
        <f t="shared" si="0"/>
        <v>365</v>
      </c>
      <c r="AF43" s="187">
        <f t="shared" si="1"/>
        <v>60.833333333333336</v>
      </c>
      <c r="AH43" s="125">
        <f t="shared" si="6"/>
        <v>14</v>
      </c>
    </row>
    <row r="44" spans="1:34" s="125" customFormat="1" ht="18.75" customHeight="1" x14ac:dyDescent="0.25">
      <c r="A44" s="125" t="s">
        <v>84</v>
      </c>
      <c r="B44" s="126" t="s">
        <v>79</v>
      </c>
      <c r="C44" s="125" t="s">
        <v>105</v>
      </c>
      <c r="D44" s="127">
        <v>6</v>
      </c>
      <c r="E44" s="139">
        <f>(INDEX('Points - Runs'!$A$5:$Z$58,MATCH($A44,'Points - Runs'!$A$5:$A$58,0),MATCH(E$7,'Points - Runs'!$A$5:$Z$5,0)))+((INDEX('Points - Runs 50s'!$A$5:$Z$58,MATCH($A44,'Points - Runs 50s'!$A$5:$A$58,0),MATCH(E$7,'Points - Runs 50s'!$A$5:$Z$5,0)))*25)+((INDEX('Points - Runs 100s'!$A$5:$Z$58,MATCH($A44,'Points - Runs 100s'!$A$5:$A$58,0),MATCH(E$7,'Points - Runs 100s'!$A$5:$Z$5,0)))*50)+((INDEX('Points - Wickets'!$A$5:$Z$58,MATCH($A44,'Points - Wickets'!$A$5:$A$58,0),MATCH(E$7,'Points - Wickets'!$A$5:$Z$5,0)))*10)+((INDEX('Points - 5 fers'!$A$5:$Z$58,MATCH($A44,'Points - 5 fers'!$A$5:$A$58,0),MATCH(E$7,'Points - 5 fers'!$A$5:$Z$5,0)))*50)+((INDEX('Points - Hattrick'!$A$5:$Z$58,MATCH($A44,'Points - Hattrick'!$A$5:$A$58,0),MATCH(E$7,'Points - Hattrick'!$A$5:$Z$5,0)))*100)+((INDEX('Points - Fielding'!$A$5:$Z$58,MATCH($A44,'Points - Fielding'!$A$5:$A$58,0),MATCH(E$7,'Points - Fielding'!$A$5:$Z$5,0)))*10)</f>
        <v>30</v>
      </c>
      <c r="F44" s="139">
        <f>(INDEX('Points - Runs'!$A$5:$Z$58,MATCH($A44,'Points - Runs'!$A$5:$A$58,0),MATCH(F$7,'Points - Runs'!$A$5:$Z$5,0)))+((INDEX('Points - Runs 50s'!$A$5:$Z$58,MATCH($A44,'Points - Runs 50s'!$A$5:$A$58,0),MATCH(F$7,'Points - Runs 50s'!$A$5:$Z$5,0)))*25)+((INDEX('Points - Runs 100s'!$A$5:$Z$58,MATCH($A44,'Points - Runs 100s'!$A$5:$A$58,0),MATCH(F$7,'Points - Runs 100s'!$A$5:$Z$5,0)))*50)+((INDEX('Points - Wickets'!$A$5:$Z$58,MATCH($A44,'Points - Wickets'!$A$5:$A$58,0),MATCH(F$7,'Points - Wickets'!$A$5:$Z$5,0)))*10)+((INDEX('Points - 5 fers'!$A$5:$Z$58,MATCH($A44,'Points - 5 fers'!$A$5:$A$58,0),MATCH(F$7,'Points - 5 fers'!$A$5:$Z$5,0)))*50)+((INDEX('Points - Hattrick'!$A$5:$Z$58,MATCH($A44,'Points - Hattrick'!$A$5:$A$58,0),MATCH(F$7,'Points - Hattrick'!$A$5:$Z$5,0)))*100)+((INDEX('Points - Fielding'!$A$5:$Z$58,MATCH($A44,'Points - Fielding'!$A$5:$A$58,0),MATCH(F$7,'Points - Fielding'!$A$5:$Z$5,0)))*10)</f>
        <v>11</v>
      </c>
      <c r="G44" s="139">
        <f>(INDEX('Points - Runs'!$A$5:$Z$58,MATCH($A44,'Points - Runs'!$A$5:$A$58,0),MATCH(G$7,'Points - Runs'!$A$5:$Z$5,0)))+((INDEX('Points - Runs 50s'!$A$5:$Z$58,MATCH($A44,'Points - Runs 50s'!$A$5:$A$58,0),MATCH(G$7,'Points - Runs 50s'!$A$5:$Z$5,0)))*25)+((INDEX('Points - Runs 100s'!$A$5:$Z$58,MATCH($A44,'Points - Runs 100s'!$A$5:$A$58,0),MATCH(G$7,'Points - Runs 100s'!$A$5:$Z$5,0)))*50)+((INDEX('Points - Wickets'!$A$5:$Z$58,MATCH($A44,'Points - Wickets'!$A$5:$A$58,0),MATCH(G$7,'Points - Wickets'!$A$5:$Z$5,0)))*10)+((INDEX('Points - 5 fers'!$A$5:$Z$58,MATCH($A44,'Points - 5 fers'!$A$5:$A$58,0),MATCH(G$7,'Points - 5 fers'!$A$5:$Z$5,0)))*50)+((INDEX('Points - Hattrick'!$A$5:$Z$58,MATCH($A44,'Points - Hattrick'!$A$5:$A$58,0),MATCH(G$7,'Points - Hattrick'!$A$5:$Z$5,0)))*100)+((INDEX('Points - Fielding'!$A$5:$Z$58,MATCH($A44,'Points - Fielding'!$A$5:$A$58,0),MATCH(G$7,'Points - Fielding'!$A$5:$Z$5,0)))*10)</f>
        <v>20</v>
      </c>
      <c r="H44" s="128">
        <f>(INDEX('Points - Runs'!$A$5:$Z$58,MATCH($A44,'Points - Runs'!$A$5:$A$58,0),MATCH(H$7,'Points - Runs'!$A$5:$Z$5,0)))+((INDEX('Points - Runs 50s'!$A$5:$Z$58,MATCH($A44,'Points - Runs 50s'!$A$5:$A$58,0),MATCH(H$7,'Points - Runs 50s'!$A$5:$Z$5,0)))*25)+((INDEX('Points - Runs 100s'!$A$5:$Z$58,MATCH($A44,'Points - Runs 100s'!$A$5:$A$58,0),MATCH(H$7,'Points - Runs 100s'!$A$5:$Z$5,0)))*50)+((INDEX('Points - Wickets'!$A$5:$Z$58,MATCH($A44,'Points - Wickets'!$A$5:$A$58,0),MATCH(H$7,'Points - Wickets'!$A$5:$Z$5,0)))*10)+((INDEX('Points - 5 fers'!$A$5:$Z$58,MATCH($A44,'Points - 5 fers'!$A$5:$A$58,0),MATCH(H$7,'Points - 5 fers'!$A$5:$Z$5,0)))*50)+((INDEX('Points - Hattrick'!$A$5:$Z$58,MATCH($A44,'Points - Hattrick'!$A$5:$A$58,0),MATCH(H$7,'Points - Hattrick'!$A$5:$Z$5,0)))*100)+((INDEX('Points - Fielding'!$A$5:$Z$58,MATCH($A44,'Points - Fielding'!$A$5:$A$58,0),MATCH(H$7,'Points - Fielding'!$A$5:$Z$5,0)))*10)</f>
        <v>20</v>
      </c>
      <c r="I44" s="128">
        <f>(INDEX('Points - Runs'!$A$5:$Z$58,MATCH($A44,'Points - Runs'!$A$5:$A$58,0),MATCH(I$7,'Points - Runs'!$A$5:$Z$5,0)))+((INDEX('Points - Runs 50s'!$A$5:$Z$58,MATCH($A44,'Points - Runs 50s'!$A$5:$A$58,0),MATCH(I$7,'Points - Runs 50s'!$A$5:$Z$5,0)))*25)+((INDEX('Points - Runs 100s'!$A$5:$Z$58,MATCH($A44,'Points - Runs 100s'!$A$5:$A$58,0),MATCH(I$7,'Points - Runs 100s'!$A$5:$Z$5,0)))*50)+((INDEX('Points - Wickets'!$A$5:$Z$58,MATCH($A44,'Points - Wickets'!$A$5:$A$58,0),MATCH(I$7,'Points - Wickets'!$A$5:$Z$5,0)))*10)+((INDEX('Points - 5 fers'!$A$5:$Z$58,MATCH($A44,'Points - 5 fers'!$A$5:$A$58,0),MATCH(I$7,'Points - 5 fers'!$A$5:$Z$5,0)))*50)+((INDEX('Points - Hattrick'!$A$5:$Z$58,MATCH($A44,'Points - Hattrick'!$A$5:$A$58,0),MATCH(I$7,'Points - Hattrick'!$A$5:$Z$5,0)))*100)+((INDEX('Points - Fielding'!$A$5:$Z$58,MATCH($A44,'Points - Fielding'!$A$5:$A$58,0),MATCH(I$7,'Points - Fielding'!$A$5:$Z$5,0)))*10)</f>
        <v>20</v>
      </c>
      <c r="J44" s="130">
        <f>(INDEX('Points - Runs'!$A$5:$Z$58,MATCH($A44,'Points - Runs'!$A$5:$A$58,0),MATCH(J$7,'Points - Runs'!$A$5:$Z$5,0)))+((INDEX('Points - Runs 50s'!$A$5:$Z$58,MATCH($A44,'Points - Runs 50s'!$A$5:$A$58,0),MATCH(J$7,'Points - Runs 50s'!$A$5:$Z$5,0)))*25)+((INDEX('Points - Runs 100s'!$A$5:$Z$58,MATCH($A44,'Points - Runs 100s'!$A$5:$A$58,0),MATCH(J$7,'Points - Runs 100s'!$A$5:$Z$5,0)))*50)+((INDEX('Points - Wickets'!$A$5:$Z$58,MATCH($A44,'Points - Wickets'!$A$5:$A$58,0),MATCH(J$7,'Points - Wickets'!$A$5:$Z$5,0)))*10)+((INDEX('Points - 5 fers'!$A$5:$Z$58,MATCH($A44,'Points - 5 fers'!$A$5:$A$58,0),MATCH(J$7,'Points - 5 fers'!$A$5:$Z$5,0)))*50)+((INDEX('Points - Hattrick'!$A$5:$Z$58,MATCH($A44,'Points - Hattrick'!$A$5:$A$58,0),MATCH(J$7,'Points - Hattrick'!$A$5:$Z$5,0)))*100)+((INDEX('Points - Fielding'!$A$5:$Z$58,MATCH($A44,'Points - Fielding'!$A$5:$A$58,0),MATCH(J$7,'Points - Fielding'!$A$5:$Z$5,0)))*10)</f>
        <v>13</v>
      </c>
      <c r="K44" s="129">
        <f>(INDEX('Points - Runs'!$A$5:$Z$58,MATCH($A44,'Points - Runs'!$A$5:$A$58,0),MATCH(K$7,'Points - Runs'!$A$5:$Z$5,0)))+((INDEX('Points - Runs 50s'!$A$5:$Z$58,MATCH($A44,'Points - Runs 50s'!$A$5:$A$58,0),MATCH(K$7,'Points - Runs 50s'!$A$5:$Z$5,0)))*25)+((INDEX('Points - Runs 100s'!$A$5:$Z$58,MATCH($A44,'Points - Runs 100s'!$A$5:$A$58,0),MATCH(K$7,'Points - Runs 100s'!$A$5:$Z$5,0)))*50)+((INDEX('Points - Wickets'!$A$5:$Z$58,MATCH($A44,'Points - Wickets'!$A$5:$A$58,0),MATCH(K$7,'Points - Wickets'!$A$5:$Z$5,0)))*10)+((INDEX('Points - 5 fers'!$A$5:$Z$58,MATCH($A44,'Points - 5 fers'!$A$5:$A$58,0),MATCH(K$7,'Points - 5 fers'!$A$5:$Z$5,0)))*50)+((INDEX('Points - Hattrick'!$A$5:$Z$58,MATCH($A44,'Points - Hattrick'!$A$5:$A$58,0),MATCH(K$7,'Points - Hattrick'!$A$5:$Z$5,0)))*100)+((INDEX('Points - Fielding'!$A$5:$Z$58,MATCH($A44,'Points - Fielding'!$A$5:$A$58,0),MATCH(K$7,'Points - Fielding'!$A$5:$Z$5,0)))*10)</f>
        <v>10</v>
      </c>
      <c r="L44" s="130">
        <f>(INDEX('Points - Runs'!$A$5:$Z$58,MATCH($A44,'Points - Runs'!$A$5:$A$58,0),MATCH(L$7,'Points - Runs'!$A$5:$Z$5,0)))+((INDEX('Points - Runs 50s'!$A$5:$Z$58,MATCH($A44,'Points - Runs 50s'!$A$5:$A$58,0),MATCH(L$7,'Points - Runs 50s'!$A$5:$Z$5,0)))*25)+((INDEX('Points - Runs 100s'!$A$5:$Z$58,MATCH($A44,'Points - Runs 100s'!$A$5:$A$58,0),MATCH(L$7,'Points - Runs 100s'!$A$5:$Z$5,0)))*50)+((INDEX('Points - Wickets'!$A$5:$Z$58,MATCH($A44,'Points - Wickets'!$A$5:$A$58,0),MATCH(L$7,'Points - Wickets'!$A$5:$Z$5,0)))*10)+((INDEX('Points - 5 fers'!$A$5:$Z$58,MATCH($A44,'Points - 5 fers'!$A$5:$A$58,0),MATCH(L$7,'Points - 5 fers'!$A$5:$Z$5,0)))*50)+((INDEX('Points - Hattrick'!$A$5:$Z$58,MATCH($A44,'Points - Hattrick'!$A$5:$A$58,0),MATCH(L$7,'Points - Hattrick'!$A$5:$Z$5,0)))*100)+((INDEX('Points - Fielding'!$A$5:$Z$58,MATCH($A44,'Points - Fielding'!$A$5:$A$58,0),MATCH(L$7,'Points - Fielding'!$A$5:$Z$5,0)))*10)</f>
        <v>30</v>
      </c>
      <c r="M44" s="130">
        <f>(INDEX('Points - Runs'!$A$5:$Z$58,MATCH($A44,'Points - Runs'!$A$5:$A$58,0),MATCH(M$7,'Points - Runs'!$A$5:$Z$5,0)))+((INDEX('Points - Runs 50s'!$A$5:$Z$58,MATCH($A44,'Points - Runs 50s'!$A$5:$A$58,0),MATCH(M$7,'Points - Runs 50s'!$A$5:$Z$5,0)))*25)+((INDEX('Points - Runs 100s'!$A$5:$Z$58,MATCH($A44,'Points - Runs 100s'!$A$5:$A$58,0),MATCH(M$7,'Points - Runs 100s'!$A$5:$Z$5,0)))*50)+((INDEX('Points - Wickets'!$A$5:$Z$58,MATCH($A44,'Points - Wickets'!$A$5:$A$58,0),MATCH(M$7,'Points - Wickets'!$A$5:$Z$5,0)))*10)+((INDEX('Points - 5 fers'!$A$5:$Z$58,MATCH($A44,'Points - 5 fers'!$A$5:$A$58,0),MATCH(M$7,'Points - 5 fers'!$A$5:$Z$5,0)))*50)+((INDEX('Points - Hattrick'!$A$5:$Z$58,MATCH($A44,'Points - Hattrick'!$A$5:$A$58,0),MATCH(M$7,'Points - Hattrick'!$A$5:$Z$5,0)))*100)+((INDEX('Points - Fielding'!$A$5:$Z$58,MATCH($A44,'Points - Fielding'!$A$5:$A$58,0),MATCH(M$7,'Points - Fielding'!$A$5:$Z$5,0)))*10)</f>
        <v>20</v>
      </c>
      <c r="N44" s="130">
        <f>(INDEX('Points - Runs'!$A$5:$Z$58,MATCH($A44,'Points - Runs'!$A$5:$A$58,0),MATCH(N$7,'Points - Runs'!$A$5:$Z$5,0)))+((INDEX('Points - Runs 50s'!$A$5:$Z$58,MATCH($A44,'Points - Runs 50s'!$A$5:$A$58,0),MATCH(N$7,'Points - Runs 50s'!$A$5:$Z$5,0)))*25)+((INDEX('Points - Runs 100s'!$A$5:$Z$58,MATCH($A44,'Points - Runs 100s'!$A$5:$A$58,0),MATCH(N$7,'Points - Runs 100s'!$A$5:$Z$5,0)))*50)+((INDEX('Points - Wickets'!$A$5:$Z$58,MATCH($A44,'Points - Wickets'!$A$5:$A$58,0),MATCH(N$7,'Points - Wickets'!$A$5:$Z$5,0)))*10)+((INDEX('Points - 5 fers'!$A$5:$Z$58,MATCH($A44,'Points - 5 fers'!$A$5:$A$58,0),MATCH(N$7,'Points - 5 fers'!$A$5:$Z$5,0)))*50)+((INDEX('Points - Hattrick'!$A$5:$Z$58,MATCH($A44,'Points - Hattrick'!$A$5:$A$58,0),MATCH(N$7,'Points - Hattrick'!$A$5:$Z$5,0)))*100)+((INDEX('Points - Fielding'!$A$5:$Z$58,MATCH($A44,'Points - Fielding'!$A$5:$A$58,0),MATCH(N$7,'Points - Fielding'!$A$5:$Z$5,0)))*10)</f>
        <v>20</v>
      </c>
      <c r="O44" s="130">
        <f>(INDEX('Points - Runs'!$A$5:$Z$58,MATCH($A44,'Points - Runs'!$A$5:$A$58,0),MATCH(O$7,'Points - Runs'!$A$5:$Z$5,0)))+((INDEX('Points - Runs 50s'!$A$5:$Z$58,MATCH($A44,'Points - Runs 50s'!$A$5:$A$58,0),MATCH(O$7,'Points - Runs 50s'!$A$5:$Z$5,0)))*25)+((INDEX('Points - Runs 100s'!$A$5:$Z$58,MATCH($A44,'Points - Runs 100s'!$A$5:$A$58,0),MATCH(O$7,'Points - Runs 100s'!$A$5:$Z$5,0)))*50)+((INDEX('Points - Wickets'!$A$5:$Z$58,MATCH($A44,'Points - Wickets'!$A$5:$A$58,0),MATCH(O$7,'Points - Wickets'!$A$5:$Z$5,0)))*10)+((INDEX('Points - 5 fers'!$A$5:$Z$58,MATCH($A44,'Points - 5 fers'!$A$5:$A$58,0),MATCH(O$7,'Points - 5 fers'!$A$5:$Z$5,0)))*50)+((INDEX('Points - Hattrick'!$A$5:$Z$58,MATCH($A44,'Points - Hattrick'!$A$5:$A$58,0),MATCH(O$7,'Points - Hattrick'!$A$5:$Z$5,0)))*100)+((INDEX('Points - Fielding'!$A$5:$Z$58,MATCH($A44,'Points - Fielding'!$A$5:$A$58,0),MATCH(O$7,'Points - Fielding'!$A$5:$Z$5,0)))*10)</f>
        <v>10</v>
      </c>
      <c r="P44" s="131">
        <f>(INDEX('Points - Runs'!$A$5:$Z$58,MATCH($A44,'Points - Runs'!$A$5:$A$58,0),MATCH(P$7,'Points - Runs'!$A$5:$Z$5,0)))+((INDEX('Points - Runs 50s'!$A$5:$Z$58,MATCH($A44,'Points - Runs 50s'!$A$5:$A$58,0),MATCH(P$7,'Points - Runs 50s'!$A$5:$Z$5,0)))*25)+((INDEX('Points - Runs 100s'!$A$5:$Z$58,MATCH($A44,'Points - Runs 100s'!$A$5:$A$58,0),MATCH(P$7,'Points - Runs 100s'!$A$5:$Z$5,0)))*50)+((INDEX('Points - Wickets'!$A$5:$Z$58,MATCH($A44,'Points - Wickets'!$A$5:$A$58,0),MATCH(P$7,'Points - Wickets'!$A$5:$Z$5,0)))*10)+((INDEX('Points - 5 fers'!$A$5:$Z$58,MATCH($A44,'Points - 5 fers'!$A$5:$A$58,0),MATCH(P$7,'Points - 5 fers'!$A$5:$Z$5,0)))*50)+((INDEX('Points - Hattrick'!$A$5:$Z$58,MATCH($A44,'Points - Hattrick'!$A$5:$A$58,0),MATCH(P$7,'Points - Hattrick'!$A$5:$Z$5,0)))*100)+((INDEX('Points - Fielding'!$A$5:$Z$58,MATCH($A44,'Points - Fielding'!$A$5:$A$58,0),MATCH(P$7,'Points - Fielding'!$A$5:$Z$5,0)))*10)</f>
        <v>26</v>
      </c>
      <c r="Q44" s="128">
        <f>(INDEX('Points - Runs'!$A$5:$Z$58,MATCH($A44,'Points - Runs'!$A$5:$A$58,0),MATCH(Q$7,'Points - Runs'!$A$5:$Z$5,0)))+((INDEX('Points - Runs 50s'!$A$5:$Z$58,MATCH($A44,'Points - Runs 50s'!$A$5:$A$58,0),MATCH(Q$7,'Points - Runs 50s'!$A$5:$Z$5,0)))*25)+((INDEX('Points - Runs 100s'!$A$5:$Z$58,MATCH($A44,'Points - Runs 100s'!$A$5:$A$58,0),MATCH(Q$7,'Points - Runs 100s'!$A$5:$Z$5,0)))*50)+((INDEX('Points - Wickets'!$A$5:$Z$58,MATCH($A44,'Points - Wickets'!$A$5:$A$58,0),MATCH(Q$7,'Points - Wickets'!$A$5:$Z$5,0)))*10)+((INDEX('Points - 5 fers'!$A$5:$Z$58,MATCH($A44,'Points - 5 fers'!$A$5:$A$58,0),MATCH(Q$7,'Points - 5 fers'!$A$5:$Z$5,0)))*50)+((INDEX('Points - Hattrick'!$A$5:$Z$58,MATCH($A44,'Points - Hattrick'!$A$5:$A$58,0),MATCH(Q$7,'Points - Hattrick'!$A$5:$Z$5,0)))*100)+((INDEX('Points - Fielding'!$A$5:$Z$58,MATCH($A44,'Points - Fielding'!$A$5:$A$58,0),MATCH(Q$7,'Points - Fielding'!$A$5:$Z$5,0)))*10)</f>
        <v>0</v>
      </c>
      <c r="R44" s="128">
        <f>(INDEX('Points - Runs'!$A$5:$Z$58,MATCH($A44,'Points - Runs'!$A$5:$A$58,0),MATCH(R$7,'Points - Runs'!$A$5:$Z$5,0)))+((INDEX('Points - Runs 50s'!$A$5:$Z$58,MATCH($A44,'Points - Runs 50s'!$A$5:$A$58,0),MATCH(R$7,'Points - Runs 50s'!$A$5:$Z$5,0)))*25)+((INDEX('Points - Runs 100s'!$A$5:$Z$58,MATCH($A44,'Points - Runs 100s'!$A$5:$A$58,0),MATCH(R$7,'Points - Runs 100s'!$A$5:$Z$5,0)))*50)+((INDEX('Points - Wickets'!$A$5:$Z$58,MATCH($A44,'Points - Wickets'!$A$5:$A$58,0),MATCH(R$7,'Points - Wickets'!$A$5:$Z$5,0)))*10)+((INDEX('Points - 5 fers'!$A$5:$Z$58,MATCH($A44,'Points - 5 fers'!$A$5:$A$58,0),MATCH(R$7,'Points - 5 fers'!$A$5:$Z$5,0)))*50)+((INDEX('Points - Hattrick'!$A$5:$Z$58,MATCH($A44,'Points - Hattrick'!$A$5:$A$58,0),MATCH(R$7,'Points - Hattrick'!$A$5:$Z$5,0)))*100)+((INDEX('Points - Fielding'!$A$5:$Z$58,MATCH($A44,'Points - Fielding'!$A$5:$A$58,0),MATCH(R$7,'Points - Fielding'!$A$5:$Z$5,0)))*10)</f>
        <v>0</v>
      </c>
      <c r="S44" s="128">
        <f>(INDEX('Points - Runs'!$A$5:$Z$58,MATCH($A44,'Points - Runs'!$A$5:$A$58,0),MATCH(S$7,'Points - Runs'!$A$5:$Z$5,0)))+((INDEX('Points - Runs 50s'!$A$5:$Z$58,MATCH($A44,'Points - Runs 50s'!$A$5:$A$58,0),MATCH(S$7,'Points - Runs 50s'!$A$5:$Z$5,0)))*25)+((INDEX('Points - Runs 100s'!$A$5:$Z$58,MATCH($A44,'Points - Runs 100s'!$A$5:$A$58,0),MATCH(S$7,'Points - Runs 100s'!$A$5:$Z$5,0)))*50)+((INDEX('Points - Wickets'!$A$5:$Z$58,MATCH($A44,'Points - Wickets'!$A$5:$A$58,0),MATCH(S$7,'Points - Wickets'!$A$5:$Z$5,0)))*10)+((INDEX('Points - 5 fers'!$A$5:$Z$58,MATCH($A44,'Points - 5 fers'!$A$5:$A$58,0),MATCH(S$7,'Points - 5 fers'!$A$5:$Z$5,0)))*50)+((INDEX('Points - Hattrick'!$A$5:$Z$58,MATCH($A44,'Points - Hattrick'!$A$5:$A$58,0),MATCH(S$7,'Points - Hattrick'!$A$5:$Z$5,0)))*100)+((INDEX('Points - Fielding'!$A$5:$Z$58,MATCH($A44,'Points - Fielding'!$A$5:$A$58,0),MATCH(S$7,'Points - Fielding'!$A$5:$Z$5,0)))*10)</f>
        <v>0</v>
      </c>
      <c r="T44" s="128">
        <f>(INDEX('Points - Runs'!$A$5:$Z$58,MATCH($A44,'Points - Runs'!$A$5:$A$58,0),MATCH(T$7,'Points - Runs'!$A$5:$Z$5,0)))+((INDEX('Points - Runs 50s'!$A$5:$Z$58,MATCH($A44,'Points - Runs 50s'!$A$5:$A$58,0),MATCH(T$7,'Points - Runs 50s'!$A$5:$Z$5,0)))*25)+((INDEX('Points - Runs 100s'!$A$5:$Z$58,MATCH($A44,'Points - Runs 100s'!$A$5:$A$58,0),MATCH(T$7,'Points - Runs 100s'!$A$5:$Z$5,0)))*50)+((INDEX('Points - Wickets'!$A$5:$Z$58,MATCH($A44,'Points - Wickets'!$A$5:$A$58,0),MATCH(T$7,'Points - Wickets'!$A$5:$Z$5,0)))*10)+((INDEX('Points - 5 fers'!$A$5:$Z$58,MATCH($A44,'Points - 5 fers'!$A$5:$A$58,0),MATCH(T$7,'Points - 5 fers'!$A$5:$Z$5,0)))*50)+((INDEX('Points - Hattrick'!$A$5:$Z$58,MATCH($A44,'Points - Hattrick'!$A$5:$A$58,0),MATCH(T$7,'Points - Hattrick'!$A$5:$Z$5,0)))*100)+((INDEX('Points - Fielding'!$A$5:$Z$58,MATCH($A44,'Points - Fielding'!$A$5:$A$58,0),MATCH(T$7,'Points - Fielding'!$A$5:$Z$5,0)))*10)</f>
        <v>0</v>
      </c>
      <c r="U44" s="128">
        <f>(INDEX('Points - Runs'!$A$5:$Z$58,MATCH($A44,'Points - Runs'!$A$5:$A$58,0),MATCH(U$7,'Points - Runs'!$A$5:$Z$5,0)))+((INDEX('Points - Runs 50s'!$A$5:$Z$58,MATCH($A44,'Points - Runs 50s'!$A$5:$A$58,0),MATCH(U$7,'Points - Runs 50s'!$A$5:$Z$5,0)))*25)+((INDEX('Points - Runs 100s'!$A$5:$Z$58,MATCH($A44,'Points - Runs 100s'!$A$5:$A$58,0),MATCH(U$7,'Points - Runs 100s'!$A$5:$Z$5,0)))*50)+((INDEX('Points - Wickets'!$A$5:$Z$58,MATCH($A44,'Points - Wickets'!$A$5:$A$58,0),MATCH(U$7,'Points - Wickets'!$A$5:$Z$5,0)))*10)+((INDEX('Points - 5 fers'!$A$5:$Z$58,MATCH($A44,'Points - 5 fers'!$A$5:$A$58,0),MATCH(U$7,'Points - 5 fers'!$A$5:$Z$5,0)))*50)+((INDEX('Points - Hattrick'!$A$5:$Z$58,MATCH($A44,'Points - Hattrick'!$A$5:$A$58,0),MATCH(U$7,'Points - Hattrick'!$A$5:$Z$5,0)))*100)+((INDEX('Points - Fielding'!$A$5:$Z$58,MATCH($A44,'Points - Fielding'!$A$5:$A$58,0),MATCH(U$7,'Points - Fielding'!$A$5:$Z$5,0)))*10)</f>
        <v>0</v>
      </c>
      <c r="V44" s="128">
        <f>(INDEX('Points - Runs'!$A$5:$Z$58,MATCH($A44,'Points - Runs'!$A$5:$A$58,0),MATCH(V$7,'Points - Runs'!$A$5:$Z$5,0)))+((INDEX('Points - Runs 50s'!$A$5:$Z$58,MATCH($A44,'Points - Runs 50s'!$A$5:$A$58,0),MATCH(V$7,'Points - Runs 50s'!$A$5:$Z$5,0)))*25)+((INDEX('Points - Runs 100s'!$A$5:$Z$58,MATCH($A44,'Points - Runs 100s'!$A$5:$A$58,0),MATCH(V$7,'Points - Runs 100s'!$A$5:$Z$5,0)))*50)+((INDEX('Points - Wickets'!$A$5:$Z$58,MATCH($A44,'Points - Wickets'!$A$5:$A$58,0),MATCH(V$7,'Points - Wickets'!$A$5:$Z$5,0)))*10)+((INDEX('Points - 5 fers'!$A$5:$Z$58,MATCH($A44,'Points - 5 fers'!$A$5:$A$58,0),MATCH(V$7,'Points - 5 fers'!$A$5:$Z$5,0)))*50)+((INDEX('Points - Hattrick'!$A$5:$Z$58,MATCH($A44,'Points - Hattrick'!$A$5:$A$58,0),MATCH(V$7,'Points - Hattrick'!$A$5:$Z$5,0)))*100)+((INDEX('Points - Fielding'!$A$5:$Z$58,MATCH($A44,'Points - Fielding'!$A$5:$A$58,0),MATCH(V$7,'Points - Fielding'!$A$5:$Z$5,0)))*10)</f>
        <v>0</v>
      </c>
      <c r="W44" s="129">
        <f>(INDEX('Points - Runs'!$A$5:$Z$58,MATCH($A44,'Points - Runs'!$A$5:$A$58,0),MATCH(W$7,'Points - Runs'!$A$5:$Z$5,0)))+((INDEX('Points - Runs 50s'!$A$5:$Z$58,MATCH($A44,'Points - Runs 50s'!$A$5:$A$58,0),MATCH(W$7,'Points - Runs 50s'!$A$5:$Z$5,0)))*25)+((INDEX('Points - Runs 100s'!$A$5:$Z$58,MATCH($A44,'Points - Runs 100s'!$A$5:$A$58,0),MATCH(W$7,'Points - Runs 100s'!$A$5:$Z$5,0)))*50)+((INDEX('Points - Wickets'!$A$5:$Z$58,MATCH($A44,'Points - Wickets'!$A$5:$A$58,0),MATCH(W$7,'Points - Wickets'!$A$5:$Z$5,0)))*10)+((INDEX('Points - 5 fers'!$A$5:$Z$58,MATCH($A44,'Points - 5 fers'!$A$5:$A$58,0),MATCH(W$7,'Points - 5 fers'!$A$5:$Z$5,0)))*50)+((INDEX('Points - Hattrick'!$A$5:$Z$58,MATCH($A44,'Points - Hattrick'!$A$5:$A$58,0),MATCH(W$7,'Points - Hattrick'!$A$5:$Z$5,0)))*100)+((INDEX('Points - Fielding'!$A$5:$Z$58,MATCH($A44,'Points - Fielding'!$A$5:$A$58,0),MATCH(W$7,'Points - Fielding'!$A$5:$Z$5,0)))*10)</f>
        <v>0</v>
      </c>
      <c r="X44" s="130">
        <f>(INDEX('Points - Runs'!$A$5:$Z$58,MATCH($A44,'Points - Runs'!$A$5:$A$58,0),MATCH(X$7,'Points - Runs'!$A$5:$Z$5,0)))+((INDEX('Points - Runs 50s'!$A$5:$Z$58,MATCH($A44,'Points - Runs 50s'!$A$5:$A$58,0),MATCH(X$7,'Points - Runs 50s'!$A$5:$Z$5,0)))*25)+((INDEX('Points - Runs 100s'!$A$5:$Z$58,MATCH($A44,'Points - Runs 100s'!$A$5:$A$58,0),MATCH(X$7,'Points - Runs 100s'!$A$5:$Z$5,0)))*50)+((INDEX('Points - Wickets'!$A$5:$Z$58,MATCH($A44,'Points - Wickets'!$A$5:$A$58,0),MATCH(X$7,'Points - Wickets'!$A$5:$Z$5,0)))*10)+((INDEX('Points - 5 fers'!$A$5:$Z$58,MATCH($A44,'Points - 5 fers'!$A$5:$A$58,0),MATCH(X$7,'Points - 5 fers'!$A$5:$Z$5,0)))*50)+((INDEX('Points - Hattrick'!$A$5:$Z$58,MATCH($A44,'Points - Hattrick'!$A$5:$A$58,0),MATCH(X$7,'Points - Hattrick'!$A$5:$Z$5,0)))*100)+((INDEX('Points - Fielding'!$A$5:$Z$58,MATCH($A44,'Points - Fielding'!$A$5:$A$58,0),MATCH(X$7,'Points - Fielding'!$A$5:$Z$5,0)))*10)</f>
        <v>0</v>
      </c>
      <c r="Y44" s="130">
        <f>(INDEX('Points - Runs'!$A$5:$Z$58,MATCH($A44,'Points - Runs'!$A$5:$A$58,0),MATCH(Y$7,'Points - Runs'!$A$5:$Z$5,0)))+((INDEX('Points - Runs 50s'!$A$5:$Z$58,MATCH($A44,'Points - Runs 50s'!$A$5:$A$58,0),MATCH(Y$7,'Points - Runs 50s'!$A$5:$Z$5,0)))*25)+((INDEX('Points - Runs 100s'!$A$5:$Z$58,MATCH($A44,'Points - Runs 100s'!$A$5:$A$58,0),MATCH(Y$7,'Points - Runs 100s'!$A$5:$Z$5,0)))*50)+((INDEX('Points - Wickets'!$A$5:$Z$58,MATCH($A44,'Points - Wickets'!$A$5:$A$58,0),MATCH(Y$7,'Points - Wickets'!$A$5:$Z$5,0)))*10)+((INDEX('Points - 5 fers'!$A$5:$Z$58,MATCH($A44,'Points - 5 fers'!$A$5:$A$58,0),MATCH(Y$7,'Points - 5 fers'!$A$5:$Z$5,0)))*50)+((INDEX('Points - Hattrick'!$A$5:$Z$58,MATCH($A44,'Points - Hattrick'!$A$5:$A$58,0),MATCH(Y$7,'Points - Hattrick'!$A$5:$Z$5,0)))*100)+((INDEX('Points - Fielding'!$A$5:$Z$58,MATCH($A44,'Points - Fielding'!$A$5:$A$58,0),MATCH(Y$7,'Points - Fielding'!$A$5:$Z$5,0)))*10)</f>
        <v>0</v>
      </c>
      <c r="Z44" s="130">
        <f>(INDEX('Points - Runs'!$A$5:$Z$58,MATCH($A44,'Points - Runs'!$A$5:$A$58,0),MATCH(Z$7,'Points - Runs'!$A$5:$Z$5,0)))+((INDEX('Points - Runs 50s'!$A$5:$Z$58,MATCH($A44,'Points - Runs 50s'!$A$5:$A$58,0),MATCH(Z$7,'Points - Runs 50s'!$A$5:$Z$5,0)))*25)+((INDEX('Points - Runs 100s'!$A$5:$Z$58,MATCH($A44,'Points - Runs 100s'!$A$5:$A$58,0),MATCH(Z$7,'Points - Runs 100s'!$A$5:$Z$5,0)))*50)+((INDEX('Points - Wickets'!$A$5:$Z$58,MATCH($A44,'Points - Wickets'!$A$5:$A$58,0),MATCH(Z$7,'Points - Wickets'!$A$5:$Z$5,0)))*10)+((INDEX('Points - 5 fers'!$A$5:$Z$58,MATCH($A44,'Points - 5 fers'!$A$5:$A$58,0),MATCH(Z$7,'Points - 5 fers'!$A$5:$Z$5,0)))*50)+((INDEX('Points - Hattrick'!$A$5:$Z$58,MATCH($A44,'Points - Hattrick'!$A$5:$A$58,0),MATCH(Z$7,'Points - Hattrick'!$A$5:$Z$5,0)))*100)+((INDEX('Points - Fielding'!$A$5:$Z$58,MATCH($A44,'Points - Fielding'!$A$5:$A$58,0),MATCH(Z$7,'Points - Fielding'!$A$5:$Z$5,0)))*10)</f>
        <v>0</v>
      </c>
      <c r="AA44" s="233">
        <f t="shared" si="2"/>
        <v>114</v>
      </c>
      <c r="AB44" s="231">
        <f t="shared" si="3"/>
        <v>116</v>
      </c>
      <c r="AC44" s="231">
        <f t="shared" si="4"/>
        <v>0</v>
      </c>
      <c r="AD44" s="231">
        <f t="shared" si="5"/>
        <v>0</v>
      </c>
      <c r="AE44" s="120">
        <f t="shared" si="0"/>
        <v>230</v>
      </c>
      <c r="AF44" s="187">
        <f t="shared" si="1"/>
        <v>38.333333333333336</v>
      </c>
      <c r="AH44" s="125">
        <f t="shared" si="6"/>
        <v>23</v>
      </c>
    </row>
    <row r="45" spans="1:34" s="125" customFormat="1" ht="18.75" customHeight="1" x14ac:dyDescent="0.25">
      <c r="A45" s="125" t="s">
        <v>30</v>
      </c>
      <c r="B45" s="126" t="s">
        <v>79</v>
      </c>
      <c r="C45" s="125" t="s">
        <v>105</v>
      </c>
      <c r="D45" s="127">
        <v>5</v>
      </c>
      <c r="E45" s="139">
        <f>(INDEX('Points - Runs'!$A$5:$Z$58,MATCH($A45,'Points - Runs'!$A$5:$A$58,0),MATCH(E$7,'Points - Runs'!$A$5:$Z$5,0)))+((INDEX('Points - Runs 50s'!$A$5:$Z$58,MATCH($A45,'Points - Runs 50s'!$A$5:$A$58,0),MATCH(E$7,'Points - Runs 50s'!$A$5:$Z$5,0)))*25)+((INDEX('Points - Runs 100s'!$A$5:$Z$58,MATCH($A45,'Points - Runs 100s'!$A$5:$A$58,0),MATCH(E$7,'Points - Runs 100s'!$A$5:$Z$5,0)))*50)+((INDEX('Points - Wickets'!$A$5:$Z$58,MATCH($A45,'Points - Wickets'!$A$5:$A$58,0),MATCH(E$7,'Points - Wickets'!$A$5:$Z$5,0)))*10)+((INDEX('Points - 5 fers'!$A$5:$Z$58,MATCH($A45,'Points - 5 fers'!$A$5:$A$58,0),MATCH(E$7,'Points - 5 fers'!$A$5:$Z$5,0)))*50)+((INDEX('Points - Hattrick'!$A$5:$Z$58,MATCH($A45,'Points - Hattrick'!$A$5:$A$58,0),MATCH(E$7,'Points - Hattrick'!$A$5:$Z$5,0)))*100)+((INDEX('Points - Fielding'!$A$5:$Z$58,MATCH($A45,'Points - Fielding'!$A$5:$A$58,0),MATCH(E$7,'Points - Fielding'!$A$5:$Z$5,0)))*10)</f>
        <v>30</v>
      </c>
      <c r="F45" s="139">
        <f>(INDEX('Points - Runs'!$A$5:$Z$58,MATCH($A45,'Points - Runs'!$A$5:$A$58,0),MATCH(F$7,'Points - Runs'!$A$5:$Z$5,0)))+((INDEX('Points - Runs 50s'!$A$5:$Z$58,MATCH($A45,'Points - Runs 50s'!$A$5:$A$58,0),MATCH(F$7,'Points - Runs 50s'!$A$5:$Z$5,0)))*25)+((INDEX('Points - Runs 100s'!$A$5:$Z$58,MATCH($A45,'Points - Runs 100s'!$A$5:$A$58,0),MATCH(F$7,'Points - Runs 100s'!$A$5:$Z$5,0)))*50)+((INDEX('Points - Wickets'!$A$5:$Z$58,MATCH($A45,'Points - Wickets'!$A$5:$A$58,0),MATCH(F$7,'Points - Wickets'!$A$5:$Z$5,0)))*10)+((INDEX('Points - 5 fers'!$A$5:$Z$58,MATCH($A45,'Points - 5 fers'!$A$5:$A$58,0),MATCH(F$7,'Points - 5 fers'!$A$5:$Z$5,0)))*50)+((INDEX('Points - Hattrick'!$A$5:$Z$58,MATCH($A45,'Points - Hattrick'!$A$5:$A$58,0),MATCH(F$7,'Points - Hattrick'!$A$5:$Z$5,0)))*100)+((INDEX('Points - Fielding'!$A$5:$Z$58,MATCH($A45,'Points - Fielding'!$A$5:$A$58,0),MATCH(F$7,'Points - Fielding'!$A$5:$Z$5,0)))*10)</f>
        <v>0</v>
      </c>
      <c r="G45" s="139">
        <f>(INDEX('Points - Runs'!$A$5:$Z$58,MATCH($A45,'Points - Runs'!$A$5:$A$58,0),MATCH(G$7,'Points - Runs'!$A$5:$Z$5,0)))+((INDEX('Points - Runs 50s'!$A$5:$Z$58,MATCH($A45,'Points - Runs 50s'!$A$5:$A$58,0),MATCH(G$7,'Points - Runs 50s'!$A$5:$Z$5,0)))*25)+((INDEX('Points - Runs 100s'!$A$5:$Z$58,MATCH($A45,'Points - Runs 100s'!$A$5:$A$58,0),MATCH(G$7,'Points - Runs 100s'!$A$5:$Z$5,0)))*50)+((INDEX('Points - Wickets'!$A$5:$Z$58,MATCH($A45,'Points - Wickets'!$A$5:$A$58,0),MATCH(G$7,'Points - Wickets'!$A$5:$Z$5,0)))*10)+((INDEX('Points - 5 fers'!$A$5:$Z$58,MATCH($A45,'Points - 5 fers'!$A$5:$A$58,0),MATCH(G$7,'Points - 5 fers'!$A$5:$Z$5,0)))*50)+((INDEX('Points - Hattrick'!$A$5:$Z$58,MATCH($A45,'Points - Hattrick'!$A$5:$A$58,0),MATCH(G$7,'Points - Hattrick'!$A$5:$Z$5,0)))*100)+((INDEX('Points - Fielding'!$A$5:$Z$58,MATCH($A45,'Points - Fielding'!$A$5:$A$58,0),MATCH(G$7,'Points - Fielding'!$A$5:$Z$5,0)))*10)</f>
        <v>0</v>
      </c>
      <c r="H45" s="128">
        <f>(INDEX('Points - Runs'!$A$5:$Z$58,MATCH($A45,'Points - Runs'!$A$5:$A$58,0),MATCH(H$7,'Points - Runs'!$A$5:$Z$5,0)))+((INDEX('Points - Runs 50s'!$A$5:$Z$58,MATCH($A45,'Points - Runs 50s'!$A$5:$A$58,0),MATCH(H$7,'Points - Runs 50s'!$A$5:$Z$5,0)))*25)+((INDEX('Points - Runs 100s'!$A$5:$Z$58,MATCH($A45,'Points - Runs 100s'!$A$5:$A$58,0),MATCH(H$7,'Points - Runs 100s'!$A$5:$Z$5,0)))*50)+((INDEX('Points - Wickets'!$A$5:$Z$58,MATCH($A45,'Points - Wickets'!$A$5:$A$58,0),MATCH(H$7,'Points - Wickets'!$A$5:$Z$5,0)))*10)+((INDEX('Points - 5 fers'!$A$5:$Z$58,MATCH($A45,'Points - 5 fers'!$A$5:$A$58,0),MATCH(H$7,'Points - 5 fers'!$A$5:$Z$5,0)))*50)+((INDEX('Points - Hattrick'!$A$5:$Z$58,MATCH($A45,'Points - Hattrick'!$A$5:$A$58,0),MATCH(H$7,'Points - Hattrick'!$A$5:$Z$5,0)))*100)+((INDEX('Points - Fielding'!$A$5:$Z$58,MATCH($A45,'Points - Fielding'!$A$5:$A$58,0),MATCH(H$7,'Points - Fielding'!$A$5:$Z$5,0)))*10)</f>
        <v>0</v>
      </c>
      <c r="I45" s="128">
        <f>(INDEX('Points - Runs'!$A$5:$Z$58,MATCH($A45,'Points - Runs'!$A$5:$A$58,0),MATCH(I$7,'Points - Runs'!$A$5:$Z$5,0)))+((INDEX('Points - Runs 50s'!$A$5:$Z$58,MATCH($A45,'Points - Runs 50s'!$A$5:$A$58,0),MATCH(I$7,'Points - Runs 50s'!$A$5:$Z$5,0)))*25)+((INDEX('Points - Runs 100s'!$A$5:$Z$58,MATCH($A45,'Points - Runs 100s'!$A$5:$A$58,0),MATCH(I$7,'Points - Runs 100s'!$A$5:$Z$5,0)))*50)+((INDEX('Points - Wickets'!$A$5:$Z$58,MATCH($A45,'Points - Wickets'!$A$5:$A$58,0),MATCH(I$7,'Points - Wickets'!$A$5:$Z$5,0)))*10)+((INDEX('Points - 5 fers'!$A$5:$Z$58,MATCH($A45,'Points - 5 fers'!$A$5:$A$58,0),MATCH(I$7,'Points - 5 fers'!$A$5:$Z$5,0)))*50)+((INDEX('Points - Hattrick'!$A$5:$Z$58,MATCH($A45,'Points - Hattrick'!$A$5:$A$58,0),MATCH(I$7,'Points - Hattrick'!$A$5:$Z$5,0)))*100)+((INDEX('Points - Fielding'!$A$5:$Z$58,MATCH($A45,'Points - Fielding'!$A$5:$A$58,0),MATCH(I$7,'Points - Fielding'!$A$5:$Z$5,0)))*10)</f>
        <v>10</v>
      </c>
      <c r="J45" s="130">
        <f>(INDEX('Points - Runs'!$A$5:$Z$58,MATCH($A45,'Points - Runs'!$A$5:$A$58,0),MATCH(J$7,'Points - Runs'!$A$5:$Z$5,0)))+((INDEX('Points - Runs 50s'!$A$5:$Z$58,MATCH($A45,'Points - Runs 50s'!$A$5:$A$58,0),MATCH(J$7,'Points - Runs 50s'!$A$5:$Z$5,0)))*25)+((INDEX('Points - Runs 100s'!$A$5:$Z$58,MATCH($A45,'Points - Runs 100s'!$A$5:$A$58,0),MATCH(J$7,'Points - Runs 100s'!$A$5:$Z$5,0)))*50)+((INDEX('Points - Wickets'!$A$5:$Z$58,MATCH($A45,'Points - Wickets'!$A$5:$A$58,0),MATCH(J$7,'Points - Wickets'!$A$5:$Z$5,0)))*10)+((INDEX('Points - 5 fers'!$A$5:$Z$58,MATCH($A45,'Points - 5 fers'!$A$5:$A$58,0),MATCH(J$7,'Points - 5 fers'!$A$5:$Z$5,0)))*50)+((INDEX('Points - Hattrick'!$A$5:$Z$58,MATCH($A45,'Points - Hattrick'!$A$5:$A$58,0),MATCH(J$7,'Points - Hattrick'!$A$5:$Z$5,0)))*100)+((INDEX('Points - Fielding'!$A$5:$Z$58,MATCH($A45,'Points - Fielding'!$A$5:$A$58,0),MATCH(J$7,'Points - Fielding'!$A$5:$Z$5,0)))*10)</f>
        <v>10</v>
      </c>
      <c r="K45" s="129">
        <f>(INDEX('Points - Runs'!$A$5:$Z$58,MATCH($A45,'Points - Runs'!$A$5:$A$58,0),MATCH(K$7,'Points - Runs'!$A$5:$Z$5,0)))+((INDEX('Points - Runs 50s'!$A$5:$Z$58,MATCH($A45,'Points - Runs 50s'!$A$5:$A$58,0),MATCH(K$7,'Points - Runs 50s'!$A$5:$Z$5,0)))*25)+((INDEX('Points - Runs 100s'!$A$5:$Z$58,MATCH($A45,'Points - Runs 100s'!$A$5:$A$58,0),MATCH(K$7,'Points - Runs 100s'!$A$5:$Z$5,0)))*50)+((INDEX('Points - Wickets'!$A$5:$Z$58,MATCH($A45,'Points - Wickets'!$A$5:$A$58,0),MATCH(K$7,'Points - Wickets'!$A$5:$Z$5,0)))*10)+((INDEX('Points - 5 fers'!$A$5:$Z$58,MATCH($A45,'Points - 5 fers'!$A$5:$A$58,0),MATCH(K$7,'Points - 5 fers'!$A$5:$Z$5,0)))*50)+((INDEX('Points - Hattrick'!$A$5:$Z$58,MATCH($A45,'Points - Hattrick'!$A$5:$A$58,0),MATCH(K$7,'Points - Hattrick'!$A$5:$Z$5,0)))*100)+((INDEX('Points - Fielding'!$A$5:$Z$58,MATCH($A45,'Points - Fielding'!$A$5:$A$58,0),MATCH(K$7,'Points - Fielding'!$A$5:$Z$5,0)))*10)</f>
        <v>20</v>
      </c>
      <c r="L45" s="130">
        <f>(INDEX('Points - Runs'!$A$5:$Z$58,MATCH($A45,'Points - Runs'!$A$5:$A$58,0),MATCH(L$7,'Points - Runs'!$A$5:$Z$5,0)))+((INDEX('Points - Runs 50s'!$A$5:$Z$58,MATCH($A45,'Points - Runs 50s'!$A$5:$A$58,0),MATCH(L$7,'Points - Runs 50s'!$A$5:$Z$5,0)))*25)+((INDEX('Points - Runs 100s'!$A$5:$Z$58,MATCH($A45,'Points - Runs 100s'!$A$5:$A$58,0),MATCH(L$7,'Points - Runs 100s'!$A$5:$Z$5,0)))*50)+((INDEX('Points - Wickets'!$A$5:$Z$58,MATCH($A45,'Points - Wickets'!$A$5:$A$58,0),MATCH(L$7,'Points - Wickets'!$A$5:$Z$5,0)))*10)+((INDEX('Points - 5 fers'!$A$5:$Z$58,MATCH($A45,'Points - 5 fers'!$A$5:$A$58,0),MATCH(L$7,'Points - 5 fers'!$A$5:$Z$5,0)))*50)+((INDEX('Points - Hattrick'!$A$5:$Z$58,MATCH($A45,'Points - Hattrick'!$A$5:$A$58,0),MATCH(L$7,'Points - Hattrick'!$A$5:$Z$5,0)))*100)+((INDEX('Points - Fielding'!$A$5:$Z$58,MATCH($A45,'Points - Fielding'!$A$5:$A$58,0),MATCH(L$7,'Points - Fielding'!$A$5:$Z$5,0)))*10)</f>
        <v>20</v>
      </c>
      <c r="M45" s="130">
        <f>(INDEX('Points - Runs'!$A$5:$Z$58,MATCH($A45,'Points - Runs'!$A$5:$A$58,0),MATCH(M$7,'Points - Runs'!$A$5:$Z$5,0)))+((INDEX('Points - Runs 50s'!$A$5:$Z$58,MATCH($A45,'Points - Runs 50s'!$A$5:$A$58,0),MATCH(M$7,'Points - Runs 50s'!$A$5:$Z$5,0)))*25)+((INDEX('Points - Runs 100s'!$A$5:$Z$58,MATCH($A45,'Points - Runs 100s'!$A$5:$A$58,0),MATCH(M$7,'Points - Runs 100s'!$A$5:$Z$5,0)))*50)+((INDEX('Points - Wickets'!$A$5:$Z$58,MATCH($A45,'Points - Wickets'!$A$5:$A$58,0),MATCH(M$7,'Points - Wickets'!$A$5:$Z$5,0)))*10)+((INDEX('Points - 5 fers'!$A$5:$Z$58,MATCH($A45,'Points - 5 fers'!$A$5:$A$58,0),MATCH(M$7,'Points - 5 fers'!$A$5:$Z$5,0)))*50)+((INDEX('Points - Hattrick'!$A$5:$Z$58,MATCH($A45,'Points - Hattrick'!$A$5:$A$58,0),MATCH(M$7,'Points - Hattrick'!$A$5:$Z$5,0)))*100)+((INDEX('Points - Fielding'!$A$5:$Z$58,MATCH($A45,'Points - Fielding'!$A$5:$A$58,0),MATCH(M$7,'Points - Fielding'!$A$5:$Z$5,0)))*10)</f>
        <v>0</v>
      </c>
      <c r="N45" s="130">
        <f>(INDEX('Points - Runs'!$A$5:$Z$58,MATCH($A45,'Points - Runs'!$A$5:$A$58,0),MATCH(N$7,'Points - Runs'!$A$5:$Z$5,0)))+((INDEX('Points - Runs 50s'!$A$5:$Z$58,MATCH($A45,'Points - Runs 50s'!$A$5:$A$58,0),MATCH(N$7,'Points - Runs 50s'!$A$5:$Z$5,0)))*25)+((INDEX('Points - Runs 100s'!$A$5:$Z$58,MATCH($A45,'Points - Runs 100s'!$A$5:$A$58,0),MATCH(N$7,'Points - Runs 100s'!$A$5:$Z$5,0)))*50)+((INDEX('Points - Wickets'!$A$5:$Z$58,MATCH($A45,'Points - Wickets'!$A$5:$A$58,0),MATCH(N$7,'Points - Wickets'!$A$5:$Z$5,0)))*10)+((INDEX('Points - 5 fers'!$A$5:$Z$58,MATCH($A45,'Points - 5 fers'!$A$5:$A$58,0),MATCH(N$7,'Points - 5 fers'!$A$5:$Z$5,0)))*50)+((INDEX('Points - Hattrick'!$A$5:$Z$58,MATCH($A45,'Points - Hattrick'!$A$5:$A$58,0),MATCH(N$7,'Points - Hattrick'!$A$5:$Z$5,0)))*100)+((INDEX('Points - Fielding'!$A$5:$Z$58,MATCH($A45,'Points - Fielding'!$A$5:$A$58,0),MATCH(N$7,'Points - Fielding'!$A$5:$Z$5,0)))*10)</f>
        <v>40</v>
      </c>
      <c r="O45" s="130">
        <f>(INDEX('Points - Runs'!$A$5:$Z$58,MATCH($A45,'Points - Runs'!$A$5:$A$58,0),MATCH(O$7,'Points - Runs'!$A$5:$Z$5,0)))+((INDEX('Points - Runs 50s'!$A$5:$Z$58,MATCH($A45,'Points - Runs 50s'!$A$5:$A$58,0),MATCH(O$7,'Points - Runs 50s'!$A$5:$Z$5,0)))*25)+((INDEX('Points - Runs 100s'!$A$5:$Z$58,MATCH($A45,'Points - Runs 100s'!$A$5:$A$58,0),MATCH(O$7,'Points - Runs 100s'!$A$5:$Z$5,0)))*50)+((INDEX('Points - Wickets'!$A$5:$Z$58,MATCH($A45,'Points - Wickets'!$A$5:$A$58,0),MATCH(O$7,'Points - Wickets'!$A$5:$Z$5,0)))*10)+((INDEX('Points - 5 fers'!$A$5:$Z$58,MATCH($A45,'Points - 5 fers'!$A$5:$A$58,0),MATCH(O$7,'Points - 5 fers'!$A$5:$Z$5,0)))*50)+((INDEX('Points - Hattrick'!$A$5:$Z$58,MATCH($A45,'Points - Hattrick'!$A$5:$A$58,0),MATCH(O$7,'Points - Hattrick'!$A$5:$Z$5,0)))*100)+((INDEX('Points - Fielding'!$A$5:$Z$58,MATCH($A45,'Points - Fielding'!$A$5:$A$58,0),MATCH(O$7,'Points - Fielding'!$A$5:$Z$5,0)))*10)</f>
        <v>0</v>
      </c>
      <c r="P45" s="131">
        <f>(INDEX('Points - Runs'!$A$5:$Z$58,MATCH($A45,'Points - Runs'!$A$5:$A$58,0),MATCH(P$7,'Points - Runs'!$A$5:$Z$5,0)))+((INDEX('Points - Runs 50s'!$A$5:$Z$58,MATCH($A45,'Points - Runs 50s'!$A$5:$A$58,0),MATCH(P$7,'Points - Runs 50s'!$A$5:$Z$5,0)))*25)+((INDEX('Points - Runs 100s'!$A$5:$Z$58,MATCH($A45,'Points - Runs 100s'!$A$5:$A$58,0),MATCH(P$7,'Points - Runs 100s'!$A$5:$Z$5,0)))*50)+((INDEX('Points - Wickets'!$A$5:$Z$58,MATCH($A45,'Points - Wickets'!$A$5:$A$58,0),MATCH(P$7,'Points - Wickets'!$A$5:$Z$5,0)))*10)+((INDEX('Points - 5 fers'!$A$5:$Z$58,MATCH($A45,'Points - 5 fers'!$A$5:$A$58,0),MATCH(P$7,'Points - 5 fers'!$A$5:$Z$5,0)))*50)+((INDEX('Points - Hattrick'!$A$5:$Z$58,MATCH($A45,'Points - Hattrick'!$A$5:$A$58,0),MATCH(P$7,'Points - Hattrick'!$A$5:$Z$5,0)))*100)+((INDEX('Points - Fielding'!$A$5:$Z$58,MATCH($A45,'Points - Fielding'!$A$5:$A$58,0),MATCH(P$7,'Points - Fielding'!$A$5:$Z$5,0)))*10)</f>
        <v>30</v>
      </c>
      <c r="Q45" s="128">
        <f>(INDEX('Points - Runs'!$A$5:$Z$58,MATCH($A45,'Points - Runs'!$A$5:$A$58,0),MATCH(Q$7,'Points - Runs'!$A$5:$Z$5,0)))+((INDEX('Points - Runs 50s'!$A$5:$Z$58,MATCH($A45,'Points - Runs 50s'!$A$5:$A$58,0),MATCH(Q$7,'Points - Runs 50s'!$A$5:$Z$5,0)))*25)+((INDEX('Points - Runs 100s'!$A$5:$Z$58,MATCH($A45,'Points - Runs 100s'!$A$5:$A$58,0),MATCH(Q$7,'Points - Runs 100s'!$A$5:$Z$5,0)))*50)+((INDEX('Points - Wickets'!$A$5:$Z$58,MATCH($A45,'Points - Wickets'!$A$5:$A$58,0),MATCH(Q$7,'Points - Wickets'!$A$5:$Z$5,0)))*10)+((INDEX('Points - 5 fers'!$A$5:$Z$58,MATCH($A45,'Points - 5 fers'!$A$5:$A$58,0),MATCH(Q$7,'Points - 5 fers'!$A$5:$Z$5,0)))*50)+((INDEX('Points - Hattrick'!$A$5:$Z$58,MATCH($A45,'Points - Hattrick'!$A$5:$A$58,0),MATCH(Q$7,'Points - Hattrick'!$A$5:$Z$5,0)))*100)+((INDEX('Points - Fielding'!$A$5:$Z$58,MATCH($A45,'Points - Fielding'!$A$5:$A$58,0),MATCH(Q$7,'Points - Fielding'!$A$5:$Z$5,0)))*10)</f>
        <v>0</v>
      </c>
      <c r="R45" s="128">
        <f>(INDEX('Points - Runs'!$A$5:$Z$58,MATCH($A45,'Points - Runs'!$A$5:$A$58,0),MATCH(R$7,'Points - Runs'!$A$5:$Z$5,0)))+((INDEX('Points - Runs 50s'!$A$5:$Z$58,MATCH($A45,'Points - Runs 50s'!$A$5:$A$58,0),MATCH(R$7,'Points - Runs 50s'!$A$5:$Z$5,0)))*25)+((INDEX('Points - Runs 100s'!$A$5:$Z$58,MATCH($A45,'Points - Runs 100s'!$A$5:$A$58,0),MATCH(R$7,'Points - Runs 100s'!$A$5:$Z$5,0)))*50)+((INDEX('Points - Wickets'!$A$5:$Z$58,MATCH($A45,'Points - Wickets'!$A$5:$A$58,0),MATCH(R$7,'Points - Wickets'!$A$5:$Z$5,0)))*10)+((INDEX('Points - 5 fers'!$A$5:$Z$58,MATCH($A45,'Points - 5 fers'!$A$5:$A$58,0),MATCH(R$7,'Points - 5 fers'!$A$5:$Z$5,0)))*50)+((INDEX('Points - Hattrick'!$A$5:$Z$58,MATCH($A45,'Points - Hattrick'!$A$5:$A$58,0),MATCH(R$7,'Points - Hattrick'!$A$5:$Z$5,0)))*100)+((INDEX('Points - Fielding'!$A$5:$Z$58,MATCH($A45,'Points - Fielding'!$A$5:$A$58,0),MATCH(R$7,'Points - Fielding'!$A$5:$Z$5,0)))*10)</f>
        <v>0</v>
      </c>
      <c r="S45" s="128">
        <f>(INDEX('Points - Runs'!$A$5:$Z$58,MATCH($A45,'Points - Runs'!$A$5:$A$58,0),MATCH(S$7,'Points - Runs'!$A$5:$Z$5,0)))+((INDEX('Points - Runs 50s'!$A$5:$Z$58,MATCH($A45,'Points - Runs 50s'!$A$5:$A$58,0),MATCH(S$7,'Points - Runs 50s'!$A$5:$Z$5,0)))*25)+((INDEX('Points - Runs 100s'!$A$5:$Z$58,MATCH($A45,'Points - Runs 100s'!$A$5:$A$58,0),MATCH(S$7,'Points - Runs 100s'!$A$5:$Z$5,0)))*50)+((INDEX('Points - Wickets'!$A$5:$Z$58,MATCH($A45,'Points - Wickets'!$A$5:$A$58,0),MATCH(S$7,'Points - Wickets'!$A$5:$Z$5,0)))*10)+((INDEX('Points - 5 fers'!$A$5:$Z$58,MATCH($A45,'Points - 5 fers'!$A$5:$A$58,0),MATCH(S$7,'Points - 5 fers'!$A$5:$Z$5,0)))*50)+((INDEX('Points - Hattrick'!$A$5:$Z$58,MATCH($A45,'Points - Hattrick'!$A$5:$A$58,0),MATCH(S$7,'Points - Hattrick'!$A$5:$Z$5,0)))*100)+((INDEX('Points - Fielding'!$A$5:$Z$58,MATCH($A45,'Points - Fielding'!$A$5:$A$58,0),MATCH(S$7,'Points - Fielding'!$A$5:$Z$5,0)))*10)</f>
        <v>0</v>
      </c>
      <c r="T45" s="128">
        <f>(INDEX('Points - Runs'!$A$5:$Z$58,MATCH($A45,'Points - Runs'!$A$5:$A$58,0),MATCH(T$7,'Points - Runs'!$A$5:$Z$5,0)))+((INDEX('Points - Runs 50s'!$A$5:$Z$58,MATCH($A45,'Points - Runs 50s'!$A$5:$A$58,0),MATCH(T$7,'Points - Runs 50s'!$A$5:$Z$5,0)))*25)+((INDEX('Points - Runs 100s'!$A$5:$Z$58,MATCH($A45,'Points - Runs 100s'!$A$5:$A$58,0),MATCH(T$7,'Points - Runs 100s'!$A$5:$Z$5,0)))*50)+((INDEX('Points - Wickets'!$A$5:$Z$58,MATCH($A45,'Points - Wickets'!$A$5:$A$58,0),MATCH(T$7,'Points - Wickets'!$A$5:$Z$5,0)))*10)+((INDEX('Points - 5 fers'!$A$5:$Z$58,MATCH($A45,'Points - 5 fers'!$A$5:$A$58,0),MATCH(T$7,'Points - 5 fers'!$A$5:$Z$5,0)))*50)+((INDEX('Points - Hattrick'!$A$5:$Z$58,MATCH($A45,'Points - Hattrick'!$A$5:$A$58,0),MATCH(T$7,'Points - Hattrick'!$A$5:$Z$5,0)))*100)+((INDEX('Points - Fielding'!$A$5:$Z$58,MATCH($A45,'Points - Fielding'!$A$5:$A$58,0),MATCH(T$7,'Points - Fielding'!$A$5:$Z$5,0)))*10)</f>
        <v>0</v>
      </c>
      <c r="U45" s="128">
        <f>(INDEX('Points - Runs'!$A$5:$Z$58,MATCH($A45,'Points - Runs'!$A$5:$A$58,0),MATCH(U$7,'Points - Runs'!$A$5:$Z$5,0)))+((INDEX('Points - Runs 50s'!$A$5:$Z$58,MATCH($A45,'Points - Runs 50s'!$A$5:$A$58,0),MATCH(U$7,'Points - Runs 50s'!$A$5:$Z$5,0)))*25)+((INDEX('Points - Runs 100s'!$A$5:$Z$58,MATCH($A45,'Points - Runs 100s'!$A$5:$A$58,0),MATCH(U$7,'Points - Runs 100s'!$A$5:$Z$5,0)))*50)+((INDEX('Points - Wickets'!$A$5:$Z$58,MATCH($A45,'Points - Wickets'!$A$5:$A$58,0),MATCH(U$7,'Points - Wickets'!$A$5:$Z$5,0)))*10)+((INDEX('Points - 5 fers'!$A$5:$Z$58,MATCH($A45,'Points - 5 fers'!$A$5:$A$58,0),MATCH(U$7,'Points - 5 fers'!$A$5:$Z$5,0)))*50)+((INDEX('Points - Hattrick'!$A$5:$Z$58,MATCH($A45,'Points - Hattrick'!$A$5:$A$58,0),MATCH(U$7,'Points - Hattrick'!$A$5:$Z$5,0)))*100)+((INDEX('Points - Fielding'!$A$5:$Z$58,MATCH($A45,'Points - Fielding'!$A$5:$A$58,0),MATCH(U$7,'Points - Fielding'!$A$5:$Z$5,0)))*10)</f>
        <v>0</v>
      </c>
      <c r="V45" s="128">
        <f>(INDEX('Points - Runs'!$A$5:$Z$58,MATCH($A45,'Points - Runs'!$A$5:$A$58,0),MATCH(V$7,'Points - Runs'!$A$5:$Z$5,0)))+((INDEX('Points - Runs 50s'!$A$5:$Z$58,MATCH($A45,'Points - Runs 50s'!$A$5:$A$58,0),MATCH(V$7,'Points - Runs 50s'!$A$5:$Z$5,0)))*25)+((INDEX('Points - Runs 100s'!$A$5:$Z$58,MATCH($A45,'Points - Runs 100s'!$A$5:$A$58,0),MATCH(V$7,'Points - Runs 100s'!$A$5:$Z$5,0)))*50)+((INDEX('Points - Wickets'!$A$5:$Z$58,MATCH($A45,'Points - Wickets'!$A$5:$A$58,0),MATCH(V$7,'Points - Wickets'!$A$5:$Z$5,0)))*10)+((INDEX('Points - 5 fers'!$A$5:$Z$58,MATCH($A45,'Points - 5 fers'!$A$5:$A$58,0),MATCH(V$7,'Points - 5 fers'!$A$5:$Z$5,0)))*50)+((INDEX('Points - Hattrick'!$A$5:$Z$58,MATCH($A45,'Points - Hattrick'!$A$5:$A$58,0),MATCH(V$7,'Points - Hattrick'!$A$5:$Z$5,0)))*100)+((INDEX('Points - Fielding'!$A$5:$Z$58,MATCH($A45,'Points - Fielding'!$A$5:$A$58,0),MATCH(V$7,'Points - Fielding'!$A$5:$Z$5,0)))*10)</f>
        <v>0</v>
      </c>
      <c r="W45" s="129">
        <f>(INDEX('Points - Runs'!$A$5:$Z$58,MATCH($A45,'Points - Runs'!$A$5:$A$58,0),MATCH(W$7,'Points - Runs'!$A$5:$Z$5,0)))+((INDEX('Points - Runs 50s'!$A$5:$Z$58,MATCH($A45,'Points - Runs 50s'!$A$5:$A$58,0),MATCH(W$7,'Points - Runs 50s'!$A$5:$Z$5,0)))*25)+((INDEX('Points - Runs 100s'!$A$5:$Z$58,MATCH($A45,'Points - Runs 100s'!$A$5:$A$58,0),MATCH(W$7,'Points - Runs 100s'!$A$5:$Z$5,0)))*50)+((INDEX('Points - Wickets'!$A$5:$Z$58,MATCH($A45,'Points - Wickets'!$A$5:$A$58,0),MATCH(W$7,'Points - Wickets'!$A$5:$Z$5,0)))*10)+((INDEX('Points - 5 fers'!$A$5:$Z$58,MATCH($A45,'Points - 5 fers'!$A$5:$A$58,0),MATCH(W$7,'Points - 5 fers'!$A$5:$Z$5,0)))*50)+((INDEX('Points - Hattrick'!$A$5:$Z$58,MATCH($A45,'Points - Hattrick'!$A$5:$A$58,0),MATCH(W$7,'Points - Hattrick'!$A$5:$Z$5,0)))*100)+((INDEX('Points - Fielding'!$A$5:$Z$58,MATCH($A45,'Points - Fielding'!$A$5:$A$58,0),MATCH(W$7,'Points - Fielding'!$A$5:$Z$5,0)))*10)</f>
        <v>0</v>
      </c>
      <c r="X45" s="130">
        <f>(INDEX('Points - Runs'!$A$5:$Z$58,MATCH($A45,'Points - Runs'!$A$5:$A$58,0),MATCH(X$7,'Points - Runs'!$A$5:$Z$5,0)))+((INDEX('Points - Runs 50s'!$A$5:$Z$58,MATCH($A45,'Points - Runs 50s'!$A$5:$A$58,0),MATCH(X$7,'Points - Runs 50s'!$A$5:$Z$5,0)))*25)+((INDEX('Points - Runs 100s'!$A$5:$Z$58,MATCH($A45,'Points - Runs 100s'!$A$5:$A$58,0),MATCH(X$7,'Points - Runs 100s'!$A$5:$Z$5,0)))*50)+((INDEX('Points - Wickets'!$A$5:$Z$58,MATCH($A45,'Points - Wickets'!$A$5:$A$58,0),MATCH(X$7,'Points - Wickets'!$A$5:$Z$5,0)))*10)+((INDEX('Points - 5 fers'!$A$5:$Z$58,MATCH($A45,'Points - 5 fers'!$A$5:$A$58,0),MATCH(X$7,'Points - 5 fers'!$A$5:$Z$5,0)))*50)+((INDEX('Points - Hattrick'!$A$5:$Z$58,MATCH($A45,'Points - Hattrick'!$A$5:$A$58,0),MATCH(X$7,'Points - Hattrick'!$A$5:$Z$5,0)))*100)+((INDEX('Points - Fielding'!$A$5:$Z$58,MATCH($A45,'Points - Fielding'!$A$5:$A$58,0),MATCH(X$7,'Points - Fielding'!$A$5:$Z$5,0)))*10)</f>
        <v>0</v>
      </c>
      <c r="Y45" s="130">
        <f>(INDEX('Points - Runs'!$A$5:$Z$58,MATCH($A45,'Points - Runs'!$A$5:$A$58,0),MATCH(Y$7,'Points - Runs'!$A$5:$Z$5,0)))+((INDEX('Points - Runs 50s'!$A$5:$Z$58,MATCH($A45,'Points - Runs 50s'!$A$5:$A$58,0),MATCH(Y$7,'Points - Runs 50s'!$A$5:$Z$5,0)))*25)+((INDEX('Points - Runs 100s'!$A$5:$Z$58,MATCH($A45,'Points - Runs 100s'!$A$5:$A$58,0),MATCH(Y$7,'Points - Runs 100s'!$A$5:$Z$5,0)))*50)+((INDEX('Points - Wickets'!$A$5:$Z$58,MATCH($A45,'Points - Wickets'!$A$5:$A$58,0),MATCH(Y$7,'Points - Wickets'!$A$5:$Z$5,0)))*10)+((INDEX('Points - 5 fers'!$A$5:$Z$58,MATCH($A45,'Points - 5 fers'!$A$5:$A$58,0),MATCH(Y$7,'Points - 5 fers'!$A$5:$Z$5,0)))*50)+((INDEX('Points - Hattrick'!$A$5:$Z$58,MATCH($A45,'Points - Hattrick'!$A$5:$A$58,0),MATCH(Y$7,'Points - Hattrick'!$A$5:$Z$5,0)))*100)+((INDEX('Points - Fielding'!$A$5:$Z$58,MATCH($A45,'Points - Fielding'!$A$5:$A$58,0),MATCH(Y$7,'Points - Fielding'!$A$5:$Z$5,0)))*10)</f>
        <v>0</v>
      </c>
      <c r="Z45" s="130">
        <f>(INDEX('Points - Runs'!$A$5:$Z$58,MATCH($A45,'Points - Runs'!$A$5:$A$58,0),MATCH(Z$7,'Points - Runs'!$A$5:$Z$5,0)))+((INDEX('Points - Runs 50s'!$A$5:$Z$58,MATCH($A45,'Points - Runs 50s'!$A$5:$A$58,0),MATCH(Z$7,'Points - Runs 50s'!$A$5:$Z$5,0)))*25)+((INDEX('Points - Runs 100s'!$A$5:$Z$58,MATCH($A45,'Points - Runs 100s'!$A$5:$A$58,0),MATCH(Z$7,'Points - Runs 100s'!$A$5:$Z$5,0)))*50)+((INDEX('Points - Wickets'!$A$5:$Z$58,MATCH($A45,'Points - Wickets'!$A$5:$A$58,0),MATCH(Z$7,'Points - Wickets'!$A$5:$Z$5,0)))*10)+((INDEX('Points - 5 fers'!$A$5:$Z$58,MATCH($A45,'Points - 5 fers'!$A$5:$A$58,0),MATCH(Z$7,'Points - 5 fers'!$A$5:$Z$5,0)))*50)+((INDEX('Points - Hattrick'!$A$5:$Z$58,MATCH($A45,'Points - Hattrick'!$A$5:$A$58,0),MATCH(Z$7,'Points - Hattrick'!$A$5:$Z$5,0)))*100)+((INDEX('Points - Fielding'!$A$5:$Z$58,MATCH($A45,'Points - Fielding'!$A$5:$A$58,0),MATCH(Z$7,'Points - Fielding'!$A$5:$Z$5,0)))*10)</f>
        <v>0</v>
      </c>
      <c r="AA45" s="233">
        <f t="shared" si="2"/>
        <v>50</v>
      </c>
      <c r="AB45" s="231">
        <f t="shared" si="3"/>
        <v>110</v>
      </c>
      <c r="AC45" s="231">
        <f t="shared" si="4"/>
        <v>0</v>
      </c>
      <c r="AD45" s="231">
        <f t="shared" si="5"/>
        <v>0</v>
      </c>
      <c r="AE45" s="120">
        <f t="shared" si="0"/>
        <v>160</v>
      </c>
      <c r="AF45" s="187">
        <f t="shared" si="1"/>
        <v>32</v>
      </c>
      <c r="AH45" s="125">
        <f t="shared" si="6"/>
        <v>33</v>
      </c>
    </row>
    <row r="46" spans="1:34" s="125" customFormat="1" ht="18.75" customHeight="1" x14ac:dyDescent="0.25">
      <c r="A46" s="125" t="s">
        <v>20</v>
      </c>
      <c r="B46" s="126" t="s">
        <v>80</v>
      </c>
      <c r="C46" s="125" t="s">
        <v>105</v>
      </c>
      <c r="D46" s="127">
        <v>5</v>
      </c>
      <c r="E46" s="139">
        <f>(INDEX('Points - Runs'!$A$5:$Z$58,MATCH($A46,'Points - Runs'!$A$5:$A$58,0),MATCH(E$7,'Points - Runs'!$A$5:$Z$5,0)))+((INDEX('Points - Runs 50s'!$A$5:$Z$58,MATCH($A46,'Points - Runs 50s'!$A$5:$A$58,0),MATCH(E$7,'Points - Runs 50s'!$A$5:$Z$5,0)))*25)+((INDEX('Points - Runs 100s'!$A$5:$Z$58,MATCH($A46,'Points - Runs 100s'!$A$5:$A$58,0),MATCH(E$7,'Points - Runs 100s'!$A$5:$Z$5,0)))*50)+((INDEX('Points - Wickets'!$A$5:$Z$58,MATCH($A46,'Points - Wickets'!$A$5:$A$58,0),MATCH(E$7,'Points - Wickets'!$A$5:$Z$5,0)))*10)+((INDEX('Points - 5 fers'!$A$5:$Z$58,MATCH($A46,'Points - 5 fers'!$A$5:$A$58,0),MATCH(E$7,'Points - 5 fers'!$A$5:$Z$5,0)))*50)+((INDEX('Points - Hattrick'!$A$5:$Z$58,MATCH($A46,'Points - Hattrick'!$A$5:$A$58,0),MATCH(E$7,'Points - Hattrick'!$A$5:$Z$5,0)))*100)+((INDEX('Points - Fielding'!$A$5:$Z$58,MATCH($A46,'Points - Fielding'!$A$5:$A$58,0),MATCH(E$7,'Points - Fielding'!$A$5:$Z$5,0)))*10)</f>
        <v>0</v>
      </c>
      <c r="F46" s="139">
        <f>(INDEX('Points - Runs'!$A$5:$Z$58,MATCH($A46,'Points - Runs'!$A$5:$A$58,0),MATCH(F$7,'Points - Runs'!$A$5:$Z$5,0)))+((INDEX('Points - Runs 50s'!$A$5:$Z$58,MATCH($A46,'Points - Runs 50s'!$A$5:$A$58,0),MATCH(F$7,'Points - Runs 50s'!$A$5:$Z$5,0)))*25)+((INDEX('Points - Runs 100s'!$A$5:$Z$58,MATCH($A46,'Points - Runs 100s'!$A$5:$A$58,0),MATCH(F$7,'Points - Runs 100s'!$A$5:$Z$5,0)))*50)+((INDEX('Points - Wickets'!$A$5:$Z$58,MATCH($A46,'Points - Wickets'!$A$5:$A$58,0),MATCH(F$7,'Points - Wickets'!$A$5:$Z$5,0)))*10)+((INDEX('Points - 5 fers'!$A$5:$Z$58,MATCH($A46,'Points - 5 fers'!$A$5:$A$58,0),MATCH(F$7,'Points - 5 fers'!$A$5:$Z$5,0)))*50)+((INDEX('Points - Hattrick'!$A$5:$Z$58,MATCH($A46,'Points - Hattrick'!$A$5:$A$58,0),MATCH(F$7,'Points - Hattrick'!$A$5:$Z$5,0)))*100)+((INDEX('Points - Fielding'!$A$5:$Z$58,MATCH($A46,'Points - Fielding'!$A$5:$A$58,0),MATCH(F$7,'Points - Fielding'!$A$5:$Z$5,0)))*10)</f>
        <v>0</v>
      </c>
      <c r="G46" s="139">
        <f>(INDEX('Points - Runs'!$A$5:$Z$58,MATCH($A46,'Points - Runs'!$A$5:$A$58,0),MATCH(G$7,'Points - Runs'!$A$5:$Z$5,0)))+((INDEX('Points - Runs 50s'!$A$5:$Z$58,MATCH($A46,'Points - Runs 50s'!$A$5:$A$58,0),MATCH(G$7,'Points - Runs 50s'!$A$5:$Z$5,0)))*25)+((INDEX('Points - Runs 100s'!$A$5:$Z$58,MATCH($A46,'Points - Runs 100s'!$A$5:$A$58,0),MATCH(G$7,'Points - Runs 100s'!$A$5:$Z$5,0)))*50)+((INDEX('Points - Wickets'!$A$5:$Z$58,MATCH($A46,'Points - Wickets'!$A$5:$A$58,0),MATCH(G$7,'Points - Wickets'!$A$5:$Z$5,0)))*10)+((INDEX('Points - 5 fers'!$A$5:$Z$58,MATCH($A46,'Points - 5 fers'!$A$5:$A$58,0),MATCH(G$7,'Points - 5 fers'!$A$5:$Z$5,0)))*50)+((INDEX('Points - Hattrick'!$A$5:$Z$58,MATCH($A46,'Points - Hattrick'!$A$5:$A$58,0),MATCH(G$7,'Points - Hattrick'!$A$5:$Z$5,0)))*100)+((INDEX('Points - Fielding'!$A$5:$Z$58,MATCH($A46,'Points - Fielding'!$A$5:$A$58,0),MATCH(G$7,'Points - Fielding'!$A$5:$Z$5,0)))*10)</f>
        <v>0</v>
      </c>
      <c r="H46" s="128">
        <f>(INDEX('Points - Runs'!$A$5:$Z$58,MATCH($A46,'Points - Runs'!$A$5:$A$58,0),MATCH(H$7,'Points - Runs'!$A$5:$Z$5,0)))+((INDEX('Points - Runs 50s'!$A$5:$Z$58,MATCH($A46,'Points - Runs 50s'!$A$5:$A$58,0),MATCH(H$7,'Points - Runs 50s'!$A$5:$Z$5,0)))*25)+((INDEX('Points - Runs 100s'!$A$5:$Z$58,MATCH($A46,'Points - Runs 100s'!$A$5:$A$58,0),MATCH(H$7,'Points - Runs 100s'!$A$5:$Z$5,0)))*50)+((INDEX('Points - Wickets'!$A$5:$Z$58,MATCH($A46,'Points - Wickets'!$A$5:$A$58,0),MATCH(H$7,'Points - Wickets'!$A$5:$Z$5,0)))*10)+((INDEX('Points - 5 fers'!$A$5:$Z$58,MATCH($A46,'Points - 5 fers'!$A$5:$A$58,0),MATCH(H$7,'Points - 5 fers'!$A$5:$Z$5,0)))*50)+((INDEX('Points - Hattrick'!$A$5:$Z$58,MATCH($A46,'Points - Hattrick'!$A$5:$A$58,0),MATCH(H$7,'Points - Hattrick'!$A$5:$Z$5,0)))*100)+((INDEX('Points - Fielding'!$A$5:$Z$58,MATCH($A46,'Points - Fielding'!$A$5:$A$58,0),MATCH(H$7,'Points - Fielding'!$A$5:$Z$5,0)))*10)</f>
        <v>0</v>
      </c>
      <c r="I46" s="128">
        <f>(INDEX('Points - Runs'!$A$5:$Z$58,MATCH($A46,'Points - Runs'!$A$5:$A$58,0),MATCH(I$7,'Points - Runs'!$A$5:$Z$5,0)))+((INDEX('Points - Runs 50s'!$A$5:$Z$58,MATCH($A46,'Points - Runs 50s'!$A$5:$A$58,0),MATCH(I$7,'Points - Runs 50s'!$A$5:$Z$5,0)))*25)+((INDEX('Points - Runs 100s'!$A$5:$Z$58,MATCH($A46,'Points - Runs 100s'!$A$5:$A$58,0),MATCH(I$7,'Points - Runs 100s'!$A$5:$Z$5,0)))*50)+((INDEX('Points - Wickets'!$A$5:$Z$58,MATCH($A46,'Points - Wickets'!$A$5:$A$58,0),MATCH(I$7,'Points - Wickets'!$A$5:$Z$5,0)))*10)+((INDEX('Points - 5 fers'!$A$5:$Z$58,MATCH($A46,'Points - 5 fers'!$A$5:$A$58,0),MATCH(I$7,'Points - 5 fers'!$A$5:$Z$5,0)))*50)+((INDEX('Points - Hattrick'!$A$5:$Z$58,MATCH($A46,'Points - Hattrick'!$A$5:$A$58,0),MATCH(I$7,'Points - Hattrick'!$A$5:$Z$5,0)))*100)+((INDEX('Points - Fielding'!$A$5:$Z$58,MATCH($A46,'Points - Fielding'!$A$5:$A$58,0),MATCH(I$7,'Points - Fielding'!$A$5:$Z$5,0)))*10)</f>
        <v>0</v>
      </c>
      <c r="J46" s="130">
        <f>(INDEX('Points - Runs'!$A$5:$Z$58,MATCH($A46,'Points - Runs'!$A$5:$A$58,0),MATCH(J$7,'Points - Runs'!$A$5:$Z$5,0)))+((INDEX('Points - Runs 50s'!$A$5:$Z$58,MATCH($A46,'Points - Runs 50s'!$A$5:$A$58,0),MATCH(J$7,'Points - Runs 50s'!$A$5:$Z$5,0)))*25)+((INDEX('Points - Runs 100s'!$A$5:$Z$58,MATCH($A46,'Points - Runs 100s'!$A$5:$A$58,0),MATCH(J$7,'Points - Runs 100s'!$A$5:$Z$5,0)))*50)+((INDEX('Points - Wickets'!$A$5:$Z$58,MATCH($A46,'Points - Wickets'!$A$5:$A$58,0),MATCH(J$7,'Points - Wickets'!$A$5:$Z$5,0)))*10)+((INDEX('Points - 5 fers'!$A$5:$Z$58,MATCH($A46,'Points - 5 fers'!$A$5:$A$58,0),MATCH(J$7,'Points - 5 fers'!$A$5:$Z$5,0)))*50)+((INDEX('Points - Hattrick'!$A$5:$Z$58,MATCH($A46,'Points - Hattrick'!$A$5:$A$58,0),MATCH(J$7,'Points - Hattrick'!$A$5:$Z$5,0)))*100)+((INDEX('Points - Fielding'!$A$5:$Z$58,MATCH($A46,'Points - Fielding'!$A$5:$A$58,0),MATCH(J$7,'Points - Fielding'!$A$5:$Z$5,0)))*10)</f>
        <v>30</v>
      </c>
      <c r="K46" s="129">
        <f>(INDEX('Points - Runs'!$A$5:$Z$58,MATCH($A46,'Points - Runs'!$A$5:$A$58,0),MATCH(K$7,'Points - Runs'!$A$5:$Z$5,0)))+((INDEX('Points - Runs 50s'!$A$5:$Z$58,MATCH($A46,'Points - Runs 50s'!$A$5:$A$58,0),MATCH(K$7,'Points - Runs 50s'!$A$5:$Z$5,0)))*25)+((INDEX('Points - Runs 100s'!$A$5:$Z$58,MATCH($A46,'Points - Runs 100s'!$A$5:$A$58,0),MATCH(K$7,'Points - Runs 100s'!$A$5:$Z$5,0)))*50)+((INDEX('Points - Wickets'!$A$5:$Z$58,MATCH($A46,'Points - Wickets'!$A$5:$A$58,0),MATCH(K$7,'Points - Wickets'!$A$5:$Z$5,0)))*10)+((INDEX('Points - 5 fers'!$A$5:$Z$58,MATCH($A46,'Points - 5 fers'!$A$5:$A$58,0),MATCH(K$7,'Points - 5 fers'!$A$5:$Z$5,0)))*50)+((INDEX('Points - Hattrick'!$A$5:$Z$58,MATCH($A46,'Points - Hattrick'!$A$5:$A$58,0),MATCH(K$7,'Points - Hattrick'!$A$5:$Z$5,0)))*100)+((INDEX('Points - Fielding'!$A$5:$Z$58,MATCH($A46,'Points - Fielding'!$A$5:$A$58,0),MATCH(K$7,'Points - Fielding'!$A$5:$Z$5,0)))*10)</f>
        <v>37</v>
      </c>
      <c r="L46" s="130">
        <f>(INDEX('Points - Runs'!$A$5:$Z$58,MATCH($A46,'Points - Runs'!$A$5:$A$58,0),MATCH(L$7,'Points - Runs'!$A$5:$Z$5,0)))+((INDEX('Points - Runs 50s'!$A$5:$Z$58,MATCH($A46,'Points - Runs 50s'!$A$5:$A$58,0),MATCH(L$7,'Points - Runs 50s'!$A$5:$Z$5,0)))*25)+((INDEX('Points - Runs 100s'!$A$5:$Z$58,MATCH($A46,'Points - Runs 100s'!$A$5:$A$58,0),MATCH(L$7,'Points - Runs 100s'!$A$5:$Z$5,0)))*50)+((INDEX('Points - Wickets'!$A$5:$Z$58,MATCH($A46,'Points - Wickets'!$A$5:$A$58,0),MATCH(L$7,'Points - Wickets'!$A$5:$Z$5,0)))*10)+((INDEX('Points - 5 fers'!$A$5:$Z$58,MATCH($A46,'Points - 5 fers'!$A$5:$A$58,0),MATCH(L$7,'Points - 5 fers'!$A$5:$Z$5,0)))*50)+((INDEX('Points - Hattrick'!$A$5:$Z$58,MATCH($A46,'Points - Hattrick'!$A$5:$A$58,0),MATCH(L$7,'Points - Hattrick'!$A$5:$Z$5,0)))*100)+((INDEX('Points - Fielding'!$A$5:$Z$58,MATCH($A46,'Points - Fielding'!$A$5:$A$58,0),MATCH(L$7,'Points - Fielding'!$A$5:$Z$5,0)))*10)</f>
        <v>120</v>
      </c>
      <c r="M46" s="130">
        <f>(INDEX('Points - Runs'!$A$5:$Z$58,MATCH($A46,'Points - Runs'!$A$5:$A$58,0),MATCH(M$7,'Points - Runs'!$A$5:$Z$5,0)))+((INDEX('Points - Runs 50s'!$A$5:$Z$58,MATCH($A46,'Points - Runs 50s'!$A$5:$A$58,0),MATCH(M$7,'Points - Runs 50s'!$A$5:$Z$5,0)))*25)+((INDEX('Points - Runs 100s'!$A$5:$Z$58,MATCH($A46,'Points - Runs 100s'!$A$5:$A$58,0),MATCH(M$7,'Points - Runs 100s'!$A$5:$Z$5,0)))*50)+((INDEX('Points - Wickets'!$A$5:$Z$58,MATCH($A46,'Points - Wickets'!$A$5:$A$58,0),MATCH(M$7,'Points - Wickets'!$A$5:$Z$5,0)))*10)+((INDEX('Points - 5 fers'!$A$5:$Z$58,MATCH($A46,'Points - 5 fers'!$A$5:$A$58,0),MATCH(M$7,'Points - 5 fers'!$A$5:$Z$5,0)))*50)+((INDEX('Points - Hattrick'!$A$5:$Z$58,MATCH($A46,'Points - Hattrick'!$A$5:$A$58,0),MATCH(M$7,'Points - Hattrick'!$A$5:$Z$5,0)))*100)+((INDEX('Points - Fielding'!$A$5:$Z$58,MATCH($A46,'Points - Fielding'!$A$5:$A$58,0),MATCH(M$7,'Points - Fielding'!$A$5:$Z$5,0)))*10)</f>
        <v>30</v>
      </c>
      <c r="N46" s="130">
        <f>(INDEX('Points - Runs'!$A$5:$Z$58,MATCH($A46,'Points - Runs'!$A$5:$A$58,0),MATCH(N$7,'Points - Runs'!$A$5:$Z$5,0)))+((INDEX('Points - Runs 50s'!$A$5:$Z$58,MATCH($A46,'Points - Runs 50s'!$A$5:$A$58,0),MATCH(N$7,'Points - Runs 50s'!$A$5:$Z$5,0)))*25)+((INDEX('Points - Runs 100s'!$A$5:$Z$58,MATCH($A46,'Points - Runs 100s'!$A$5:$A$58,0),MATCH(N$7,'Points - Runs 100s'!$A$5:$Z$5,0)))*50)+((INDEX('Points - Wickets'!$A$5:$Z$58,MATCH($A46,'Points - Wickets'!$A$5:$A$58,0),MATCH(N$7,'Points - Wickets'!$A$5:$Z$5,0)))*10)+((INDEX('Points - 5 fers'!$A$5:$Z$58,MATCH($A46,'Points - 5 fers'!$A$5:$A$58,0),MATCH(N$7,'Points - 5 fers'!$A$5:$Z$5,0)))*50)+((INDEX('Points - Hattrick'!$A$5:$Z$58,MATCH($A46,'Points - Hattrick'!$A$5:$A$58,0),MATCH(N$7,'Points - Hattrick'!$A$5:$Z$5,0)))*100)+((INDEX('Points - Fielding'!$A$5:$Z$58,MATCH($A46,'Points - Fielding'!$A$5:$A$58,0),MATCH(N$7,'Points - Fielding'!$A$5:$Z$5,0)))*10)</f>
        <v>10</v>
      </c>
      <c r="O46" s="130">
        <f>(INDEX('Points - Runs'!$A$5:$Z$58,MATCH($A46,'Points - Runs'!$A$5:$A$58,0),MATCH(O$7,'Points - Runs'!$A$5:$Z$5,0)))+((INDEX('Points - Runs 50s'!$A$5:$Z$58,MATCH($A46,'Points - Runs 50s'!$A$5:$A$58,0),MATCH(O$7,'Points - Runs 50s'!$A$5:$Z$5,0)))*25)+((INDEX('Points - Runs 100s'!$A$5:$Z$58,MATCH($A46,'Points - Runs 100s'!$A$5:$A$58,0),MATCH(O$7,'Points - Runs 100s'!$A$5:$Z$5,0)))*50)+((INDEX('Points - Wickets'!$A$5:$Z$58,MATCH($A46,'Points - Wickets'!$A$5:$A$58,0),MATCH(O$7,'Points - Wickets'!$A$5:$Z$5,0)))*10)+((INDEX('Points - 5 fers'!$A$5:$Z$58,MATCH($A46,'Points - 5 fers'!$A$5:$A$58,0),MATCH(O$7,'Points - 5 fers'!$A$5:$Z$5,0)))*50)+((INDEX('Points - Hattrick'!$A$5:$Z$58,MATCH($A46,'Points - Hattrick'!$A$5:$A$58,0),MATCH(O$7,'Points - Hattrick'!$A$5:$Z$5,0)))*100)+((INDEX('Points - Fielding'!$A$5:$Z$58,MATCH($A46,'Points - Fielding'!$A$5:$A$58,0),MATCH(O$7,'Points - Fielding'!$A$5:$Z$5,0)))*10)</f>
        <v>29</v>
      </c>
      <c r="P46" s="131">
        <f>(INDEX('Points - Runs'!$A$5:$Z$58,MATCH($A46,'Points - Runs'!$A$5:$A$58,0),MATCH(P$7,'Points - Runs'!$A$5:$Z$5,0)))+((INDEX('Points - Runs 50s'!$A$5:$Z$58,MATCH($A46,'Points - Runs 50s'!$A$5:$A$58,0),MATCH(P$7,'Points - Runs 50s'!$A$5:$Z$5,0)))*25)+((INDEX('Points - Runs 100s'!$A$5:$Z$58,MATCH($A46,'Points - Runs 100s'!$A$5:$A$58,0),MATCH(P$7,'Points - Runs 100s'!$A$5:$Z$5,0)))*50)+((INDEX('Points - Wickets'!$A$5:$Z$58,MATCH($A46,'Points - Wickets'!$A$5:$A$58,0),MATCH(P$7,'Points - Wickets'!$A$5:$Z$5,0)))*10)+((INDEX('Points - 5 fers'!$A$5:$Z$58,MATCH($A46,'Points - 5 fers'!$A$5:$A$58,0),MATCH(P$7,'Points - 5 fers'!$A$5:$Z$5,0)))*50)+((INDEX('Points - Hattrick'!$A$5:$Z$58,MATCH($A46,'Points - Hattrick'!$A$5:$A$58,0),MATCH(P$7,'Points - Hattrick'!$A$5:$Z$5,0)))*100)+((INDEX('Points - Fielding'!$A$5:$Z$58,MATCH($A46,'Points - Fielding'!$A$5:$A$58,0),MATCH(P$7,'Points - Fielding'!$A$5:$Z$5,0)))*10)</f>
        <v>75</v>
      </c>
      <c r="Q46" s="128">
        <f>(INDEX('Points - Runs'!$A$5:$Z$58,MATCH($A46,'Points - Runs'!$A$5:$A$58,0),MATCH(Q$7,'Points - Runs'!$A$5:$Z$5,0)))+((INDEX('Points - Runs 50s'!$A$5:$Z$58,MATCH($A46,'Points - Runs 50s'!$A$5:$A$58,0),MATCH(Q$7,'Points - Runs 50s'!$A$5:$Z$5,0)))*25)+((INDEX('Points - Runs 100s'!$A$5:$Z$58,MATCH($A46,'Points - Runs 100s'!$A$5:$A$58,0),MATCH(Q$7,'Points - Runs 100s'!$A$5:$Z$5,0)))*50)+((INDEX('Points - Wickets'!$A$5:$Z$58,MATCH($A46,'Points - Wickets'!$A$5:$A$58,0),MATCH(Q$7,'Points - Wickets'!$A$5:$Z$5,0)))*10)+((INDEX('Points - 5 fers'!$A$5:$Z$58,MATCH($A46,'Points - 5 fers'!$A$5:$A$58,0),MATCH(Q$7,'Points - 5 fers'!$A$5:$Z$5,0)))*50)+((INDEX('Points - Hattrick'!$A$5:$Z$58,MATCH($A46,'Points - Hattrick'!$A$5:$A$58,0),MATCH(Q$7,'Points - Hattrick'!$A$5:$Z$5,0)))*100)+((INDEX('Points - Fielding'!$A$5:$Z$58,MATCH($A46,'Points - Fielding'!$A$5:$A$58,0),MATCH(Q$7,'Points - Fielding'!$A$5:$Z$5,0)))*10)</f>
        <v>0</v>
      </c>
      <c r="R46" s="128">
        <f>(INDEX('Points - Runs'!$A$5:$Z$58,MATCH($A46,'Points - Runs'!$A$5:$A$58,0),MATCH(R$7,'Points - Runs'!$A$5:$Z$5,0)))+((INDEX('Points - Runs 50s'!$A$5:$Z$58,MATCH($A46,'Points - Runs 50s'!$A$5:$A$58,0),MATCH(R$7,'Points - Runs 50s'!$A$5:$Z$5,0)))*25)+((INDEX('Points - Runs 100s'!$A$5:$Z$58,MATCH($A46,'Points - Runs 100s'!$A$5:$A$58,0),MATCH(R$7,'Points - Runs 100s'!$A$5:$Z$5,0)))*50)+((INDEX('Points - Wickets'!$A$5:$Z$58,MATCH($A46,'Points - Wickets'!$A$5:$A$58,0),MATCH(R$7,'Points - Wickets'!$A$5:$Z$5,0)))*10)+((INDEX('Points - 5 fers'!$A$5:$Z$58,MATCH($A46,'Points - 5 fers'!$A$5:$A$58,0),MATCH(R$7,'Points - 5 fers'!$A$5:$Z$5,0)))*50)+((INDEX('Points - Hattrick'!$A$5:$Z$58,MATCH($A46,'Points - Hattrick'!$A$5:$A$58,0),MATCH(R$7,'Points - Hattrick'!$A$5:$Z$5,0)))*100)+((INDEX('Points - Fielding'!$A$5:$Z$58,MATCH($A46,'Points - Fielding'!$A$5:$A$58,0),MATCH(R$7,'Points - Fielding'!$A$5:$Z$5,0)))*10)</f>
        <v>0</v>
      </c>
      <c r="S46" s="128">
        <f>(INDEX('Points - Runs'!$A$5:$Z$58,MATCH($A46,'Points - Runs'!$A$5:$A$58,0),MATCH(S$7,'Points - Runs'!$A$5:$Z$5,0)))+((INDEX('Points - Runs 50s'!$A$5:$Z$58,MATCH($A46,'Points - Runs 50s'!$A$5:$A$58,0),MATCH(S$7,'Points - Runs 50s'!$A$5:$Z$5,0)))*25)+((INDEX('Points - Runs 100s'!$A$5:$Z$58,MATCH($A46,'Points - Runs 100s'!$A$5:$A$58,0),MATCH(S$7,'Points - Runs 100s'!$A$5:$Z$5,0)))*50)+((INDEX('Points - Wickets'!$A$5:$Z$58,MATCH($A46,'Points - Wickets'!$A$5:$A$58,0),MATCH(S$7,'Points - Wickets'!$A$5:$Z$5,0)))*10)+((INDEX('Points - 5 fers'!$A$5:$Z$58,MATCH($A46,'Points - 5 fers'!$A$5:$A$58,0),MATCH(S$7,'Points - 5 fers'!$A$5:$Z$5,0)))*50)+((INDEX('Points - Hattrick'!$A$5:$Z$58,MATCH($A46,'Points - Hattrick'!$A$5:$A$58,0),MATCH(S$7,'Points - Hattrick'!$A$5:$Z$5,0)))*100)+((INDEX('Points - Fielding'!$A$5:$Z$58,MATCH($A46,'Points - Fielding'!$A$5:$A$58,0),MATCH(S$7,'Points - Fielding'!$A$5:$Z$5,0)))*10)</f>
        <v>0</v>
      </c>
      <c r="T46" s="128">
        <f>(INDEX('Points - Runs'!$A$5:$Z$58,MATCH($A46,'Points - Runs'!$A$5:$A$58,0),MATCH(T$7,'Points - Runs'!$A$5:$Z$5,0)))+((INDEX('Points - Runs 50s'!$A$5:$Z$58,MATCH($A46,'Points - Runs 50s'!$A$5:$A$58,0),MATCH(T$7,'Points - Runs 50s'!$A$5:$Z$5,0)))*25)+((INDEX('Points - Runs 100s'!$A$5:$Z$58,MATCH($A46,'Points - Runs 100s'!$A$5:$A$58,0),MATCH(T$7,'Points - Runs 100s'!$A$5:$Z$5,0)))*50)+((INDEX('Points - Wickets'!$A$5:$Z$58,MATCH($A46,'Points - Wickets'!$A$5:$A$58,0),MATCH(T$7,'Points - Wickets'!$A$5:$Z$5,0)))*10)+((INDEX('Points - 5 fers'!$A$5:$Z$58,MATCH($A46,'Points - 5 fers'!$A$5:$A$58,0),MATCH(T$7,'Points - 5 fers'!$A$5:$Z$5,0)))*50)+((INDEX('Points - Hattrick'!$A$5:$Z$58,MATCH($A46,'Points - Hattrick'!$A$5:$A$58,0),MATCH(T$7,'Points - Hattrick'!$A$5:$Z$5,0)))*100)+((INDEX('Points - Fielding'!$A$5:$Z$58,MATCH($A46,'Points - Fielding'!$A$5:$A$58,0),MATCH(T$7,'Points - Fielding'!$A$5:$Z$5,0)))*10)</f>
        <v>0</v>
      </c>
      <c r="U46" s="128">
        <f>(INDEX('Points - Runs'!$A$5:$Z$58,MATCH($A46,'Points - Runs'!$A$5:$A$58,0),MATCH(U$7,'Points - Runs'!$A$5:$Z$5,0)))+((INDEX('Points - Runs 50s'!$A$5:$Z$58,MATCH($A46,'Points - Runs 50s'!$A$5:$A$58,0),MATCH(U$7,'Points - Runs 50s'!$A$5:$Z$5,0)))*25)+((INDEX('Points - Runs 100s'!$A$5:$Z$58,MATCH($A46,'Points - Runs 100s'!$A$5:$A$58,0),MATCH(U$7,'Points - Runs 100s'!$A$5:$Z$5,0)))*50)+((INDEX('Points - Wickets'!$A$5:$Z$58,MATCH($A46,'Points - Wickets'!$A$5:$A$58,0),MATCH(U$7,'Points - Wickets'!$A$5:$Z$5,0)))*10)+((INDEX('Points - 5 fers'!$A$5:$Z$58,MATCH($A46,'Points - 5 fers'!$A$5:$A$58,0),MATCH(U$7,'Points - 5 fers'!$A$5:$Z$5,0)))*50)+((INDEX('Points - Hattrick'!$A$5:$Z$58,MATCH($A46,'Points - Hattrick'!$A$5:$A$58,0),MATCH(U$7,'Points - Hattrick'!$A$5:$Z$5,0)))*100)+((INDEX('Points - Fielding'!$A$5:$Z$58,MATCH($A46,'Points - Fielding'!$A$5:$A$58,0),MATCH(U$7,'Points - Fielding'!$A$5:$Z$5,0)))*10)</f>
        <v>0</v>
      </c>
      <c r="V46" s="128">
        <f>(INDEX('Points - Runs'!$A$5:$Z$58,MATCH($A46,'Points - Runs'!$A$5:$A$58,0),MATCH(V$7,'Points - Runs'!$A$5:$Z$5,0)))+((INDEX('Points - Runs 50s'!$A$5:$Z$58,MATCH($A46,'Points - Runs 50s'!$A$5:$A$58,0),MATCH(V$7,'Points - Runs 50s'!$A$5:$Z$5,0)))*25)+((INDEX('Points - Runs 100s'!$A$5:$Z$58,MATCH($A46,'Points - Runs 100s'!$A$5:$A$58,0),MATCH(V$7,'Points - Runs 100s'!$A$5:$Z$5,0)))*50)+((INDEX('Points - Wickets'!$A$5:$Z$58,MATCH($A46,'Points - Wickets'!$A$5:$A$58,0),MATCH(V$7,'Points - Wickets'!$A$5:$Z$5,0)))*10)+((INDEX('Points - 5 fers'!$A$5:$Z$58,MATCH($A46,'Points - 5 fers'!$A$5:$A$58,0),MATCH(V$7,'Points - 5 fers'!$A$5:$Z$5,0)))*50)+((INDEX('Points - Hattrick'!$A$5:$Z$58,MATCH($A46,'Points - Hattrick'!$A$5:$A$58,0),MATCH(V$7,'Points - Hattrick'!$A$5:$Z$5,0)))*100)+((INDEX('Points - Fielding'!$A$5:$Z$58,MATCH($A46,'Points - Fielding'!$A$5:$A$58,0),MATCH(V$7,'Points - Fielding'!$A$5:$Z$5,0)))*10)</f>
        <v>0</v>
      </c>
      <c r="W46" s="129">
        <f>(INDEX('Points - Runs'!$A$5:$Z$58,MATCH($A46,'Points - Runs'!$A$5:$A$58,0),MATCH(W$7,'Points - Runs'!$A$5:$Z$5,0)))+((INDEX('Points - Runs 50s'!$A$5:$Z$58,MATCH($A46,'Points - Runs 50s'!$A$5:$A$58,0),MATCH(W$7,'Points - Runs 50s'!$A$5:$Z$5,0)))*25)+((INDEX('Points - Runs 100s'!$A$5:$Z$58,MATCH($A46,'Points - Runs 100s'!$A$5:$A$58,0),MATCH(W$7,'Points - Runs 100s'!$A$5:$Z$5,0)))*50)+((INDEX('Points - Wickets'!$A$5:$Z$58,MATCH($A46,'Points - Wickets'!$A$5:$A$58,0),MATCH(W$7,'Points - Wickets'!$A$5:$Z$5,0)))*10)+((INDEX('Points - 5 fers'!$A$5:$Z$58,MATCH($A46,'Points - 5 fers'!$A$5:$A$58,0),MATCH(W$7,'Points - 5 fers'!$A$5:$Z$5,0)))*50)+((INDEX('Points - Hattrick'!$A$5:$Z$58,MATCH($A46,'Points - Hattrick'!$A$5:$A$58,0),MATCH(W$7,'Points - Hattrick'!$A$5:$Z$5,0)))*100)+((INDEX('Points - Fielding'!$A$5:$Z$58,MATCH($A46,'Points - Fielding'!$A$5:$A$58,0),MATCH(W$7,'Points - Fielding'!$A$5:$Z$5,0)))*10)</f>
        <v>0</v>
      </c>
      <c r="X46" s="130">
        <f>(INDEX('Points - Runs'!$A$5:$Z$58,MATCH($A46,'Points - Runs'!$A$5:$A$58,0),MATCH(X$7,'Points - Runs'!$A$5:$Z$5,0)))+((INDEX('Points - Runs 50s'!$A$5:$Z$58,MATCH($A46,'Points - Runs 50s'!$A$5:$A$58,0),MATCH(X$7,'Points - Runs 50s'!$A$5:$Z$5,0)))*25)+((INDEX('Points - Runs 100s'!$A$5:$Z$58,MATCH($A46,'Points - Runs 100s'!$A$5:$A$58,0),MATCH(X$7,'Points - Runs 100s'!$A$5:$Z$5,0)))*50)+((INDEX('Points - Wickets'!$A$5:$Z$58,MATCH($A46,'Points - Wickets'!$A$5:$A$58,0),MATCH(X$7,'Points - Wickets'!$A$5:$Z$5,0)))*10)+((INDEX('Points - 5 fers'!$A$5:$Z$58,MATCH($A46,'Points - 5 fers'!$A$5:$A$58,0),MATCH(X$7,'Points - 5 fers'!$A$5:$Z$5,0)))*50)+((INDEX('Points - Hattrick'!$A$5:$Z$58,MATCH($A46,'Points - Hattrick'!$A$5:$A$58,0),MATCH(X$7,'Points - Hattrick'!$A$5:$Z$5,0)))*100)+((INDEX('Points - Fielding'!$A$5:$Z$58,MATCH($A46,'Points - Fielding'!$A$5:$A$58,0),MATCH(X$7,'Points - Fielding'!$A$5:$Z$5,0)))*10)</f>
        <v>0</v>
      </c>
      <c r="Y46" s="130">
        <f>(INDEX('Points - Runs'!$A$5:$Z$58,MATCH($A46,'Points - Runs'!$A$5:$A$58,0),MATCH(Y$7,'Points - Runs'!$A$5:$Z$5,0)))+((INDEX('Points - Runs 50s'!$A$5:$Z$58,MATCH($A46,'Points - Runs 50s'!$A$5:$A$58,0),MATCH(Y$7,'Points - Runs 50s'!$A$5:$Z$5,0)))*25)+((INDEX('Points - Runs 100s'!$A$5:$Z$58,MATCH($A46,'Points - Runs 100s'!$A$5:$A$58,0),MATCH(Y$7,'Points - Runs 100s'!$A$5:$Z$5,0)))*50)+((INDEX('Points - Wickets'!$A$5:$Z$58,MATCH($A46,'Points - Wickets'!$A$5:$A$58,0),MATCH(Y$7,'Points - Wickets'!$A$5:$Z$5,0)))*10)+((INDEX('Points - 5 fers'!$A$5:$Z$58,MATCH($A46,'Points - 5 fers'!$A$5:$A$58,0),MATCH(Y$7,'Points - 5 fers'!$A$5:$Z$5,0)))*50)+((INDEX('Points - Hattrick'!$A$5:$Z$58,MATCH($A46,'Points - Hattrick'!$A$5:$A$58,0),MATCH(Y$7,'Points - Hattrick'!$A$5:$Z$5,0)))*100)+((INDEX('Points - Fielding'!$A$5:$Z$58,MATCH($A46,'Points - Fielding'!$A$5:$A$58,0),MATCH(Y$7,'Points - Fielding'!$A$5:$Z$5,0)))*10)</f>
        <v>0</v>
      </c>
      <c r="Z46" s="130">
        <f>(INDEX('Points - Runs'!$A$5:$Z$58,MATCH($A46,'Points - Runs'!$A$5:$A$58,0),MATCH(Z$7,'Points - Runs'!$A$5:$Z$5,0)))+((INDEX('Points - Runs 50s'!$A$5:$Z$58,MATCH($A46,'Points - Runs 50s'!$A$5:$A$58,0),MATCH(Z$7,'Points - Runs 50s'!$A$5:$Z$5,0)))*25)+((INDEX('Points - Runs 100s'!$A$5:$Z$58,MATCH($A46,'Points - Runs 100s'!$A$5:$A$58,0),MATCH(Z$7,'Points - Runs 100s'!$A$5:$Z$5,0)))*50)+((INDEX('Points - Wickets'!$A$5:$Z$58,MATCH($A46,'Points - Wickets'!$A$5:$A$58,0),MATCH(Z$7,'Points - Wickets'!$A$5:$Z$5,0)))*10)+((INDEX('Points - 5 fers'!$A$5:$Z$58,MATCH($A46,'Points - 5 fers'!$A$5:$A$58,0),MATCH(Z$7,'Points - 5 fers'!$A$5:$Z$5,0)))*50)+((INDEX('Points - Hattrick'!$A$5:$Z$58,MATCH($A46,'Points - Hattrick'!$A$5:$A$58,0),MATCH(Z$7,'Points - Hattrick'!$A$5:$Z$5,0)))*100)+((INDEX('Points - Fielding'!$A$5:$Z$58,MATCH($A46,'Points - Fielding'!$A$5:$A$58,0),MATCH(Z$7,'Points - Fielding'!$A$5:$Z$5,0)))*10)</f>
        <v>0</v>
      </c>
      <c r="AA46" s="233">
        <f t="shared" si="2"/>
        <v>30</v>
      </c>
      <c r="AB46" s="231">
        <f t="shared" si="3"/>
        <v>301</v>
      </c>
      <c r="AC46" s="231">
        <f t="shared" si="4"/>
        <v>0</v>
      </c>
      <c r="AD46" s="231">
        <f t="shared" si="5"/>
        <v>0</v>
      </c>
      <c r="AE46" s="120">
        <f t="shared" si="0"/>
        <v>331</v>
      </c>
      <c r="AF46" s="187">
        <f t="shared" si="1"/>
        <v>66.2</v>
      </c>
      <c r="AH46" s="125">
        <f t="shared" si="6"/>
        <v>19</v>
      </c>
    </row>
    <row r="47" spans="1:34" s="125" customFormat="1" ht="18.75" customHeight="1" x14ac:dyDescent="0.25">
      <c r="A47" s="125" t="s">
        <v>32</v>
      </c>
      <c r="B47" s="126" t="s">
        <v>79</v>
      </c>
      <c r="C47" s="125" t="s">
        <v>105</v>
      </c>
      <c r="D47" s="127">
        <v>5</v>
      </c>
      <c r="E47" s="139">
        <f>(INDEX('Points - Runs'!$A$5:$Z$58,MATCH($A47,'Points - Runs'!$A$5:$A$58,0),MATCH(E$7,'Points - Runs'!$A$5:$Z$5,0)))+((INDEX('Points - Runs 50s'!$A$5:$Z$58,MATCH($A47,'Points - Runs 50s'!$A$5:$A$58,0),MATCH(E$7,'Points - Runs 50s'!$A$5:$Z$5,0)))*25)+((INDEX('Points - Runs 100s'!$A$5:$Z$58,MATCH($A47,'Points - Runs 100s'!$A$5:$A$58,0),MATCH(E$7,'Points - Runs 100s'!$A$5:$Z$5,0)))*50)+((INDEX('Points - Wickets'!$A$5:$Z$58,MATCH($A47,'Points - Wickets'!$A$5:$A$58,0),MATCH(E$7,'Points - Wickets'!$A$5:$Z$5,0)))*10)+((INDEX('Points - 5 fers'!$A$5:$Z$58,MATCH($A47,'Points - 5 fers'!$A$5:$A$58,0),MATCH(E$7,'Points - 5 fers'!$A$5:$Z$5,0)))*50)+((INDEX('Points - Hattrick'!$A$5:$Z$58,MATCH($A47,'Points - Hattrick'!$A$5:$A$58,0),MATCH(E$7,'Points - Hattrick'!$A$5:$Z$5,0)))*100)+((INDEX('Points - Fielding'!$A$5:$Z$58,MATCH($A47,'Points - Fielding'!$A$5:$A$58,0),MATCH(E$7,'Points - Fielding'!$A$5:$Z$5,0)))*10)</f>
        <v>16</v>
      </c>
      <c r="F47" s="139">
        <f>(INDEX('Points - Runs'!$A$5:$Z$58,MATCH($A47,'Points - Runs'!$A$5:$A$58,0),MATCH(F$7,'Points - Runs'!$A$5:$Z$5,0)))+((INDEX('Points - Runs 50s'!$A$5:$Z$58,MATCH($A47,'Points - Runs 50s'!$A$5:$A$58,0),MATCH(F$7,'Points - Runs 50s'!$A$5:$Z$5,0)))*25)+((INDEX('Points - Runs 100s'!$A$5:$Z$58,MATCH($A47,'Points - Runs 100s'!$A$5:$A$58,0),MATCH(F$7,'Points - Runs 100s'!$A$5:$Z$5,0)))*50)+((INDEX('Points - Wickets'!$A$5:$Z$58,MATCH($A47,'Points - Wickets'!$A$5:$A$58,0),MATCH(F$7,'Points - Wickets'!$A$5:$Z$5,0)))*10)+((INDEX('Points - 5 fers'!$A$5:$Z$58,MATCH($A47,'Points - 5 fers'!$A$5:$A$58,0),MATCH(F$7,'Points - 5 fers'!$A$5:$Z$5,0)))*50)+((INDEX('Points - Hattrick'!$A$5:$Z$58,MATCH($A47,'Points - Hattrick'!$A$5:$A$58,0),MATCH(F$7,'Points - Hattrick'!$A$5:$Z$5,0)))*100)+((INDEX('Points - Fielding'!$A$5:$Z$58,MATCH($A47,'Points - Fielding'!$A$5:$A$58,0),MATCH(F$7,'Points - Fielding'!$A$5:$Z$5,0)))*10)</f>
        <v>28</v>
      </c>
      <c r="G47" s="139">
        <f>(INDEX('Points - Runs'!$A$5:$Z$58,MATCH($A47,'Points - Runs'!$A$5:$A$58,0),MATCH(G$7,'Points - Runs'!$A$5:$Z$5,0)))+((INDEX('Points - Runs 50s'!$A$5:$Z$58,MATCH($A47,'Points - Runs 50s'!$A$5:$A$58,0),MATCH(G$7,'Points - Runs 50s'!$A$5:$Z$5,0)))*25)+((INDEX('Points - Runs 100s'!$A$5:$Z$58,MATCH($A47,'Points - Runs 100s'!$A$5:$A$58,0),MATCH(G$7,'Points - Runs 100s'!$A$5:$Z$5,0)))*50)+((INDEX('Points - Wickets'!$A$5:$Z$58,MATCH($A47,'Points - Wickets'!$A$5:$A$58,0),MATCH(G$7,'Points - Wickets'!$A$5:$Z$5,0)))*10)+((INDEX('Points - 5 fers'!$A$5:$Z$58,MATCH($A47,'Points - 5 fers'!$A$5:$A$58,0),MATCH(G$7,'Points - 5 fers'!$A$5:$Z$5,0)))*50)+((INDEX('Points - Hattrick'!$A$5:$Z$58,MATCH($A47,'Points - Hattrick'!$A$5:$A$58,0),MATCH(G$7,'Points - Hattrick'!$A$5:$Z$5,0)))*100)+((INDEX('Points - Fielding'!$A$5:$Z$58,MATCH($A47,'Points - Fielding'!$A$5:$A$58,0),MATCH(G$7,'Points - Fielding'!$A$5:$Z$5,0)))*10)</f>
        <v>11</v>
      </c>
      <c r="H47" s="128">
        <f>(INDEX('Points - Runs'!$A$5:$Z$58,MATCH($A47,'Points - Runs'!$A$5:$A$58,0),MATCH(H$7,'Points - Runs'!$A$5:$Z$5,0)))+((INDEX('Points - Runs 50s'!$A$5:$Z$58,MATCH($A47,'Points - Runs 50s'!$A$5:$A$58,0),MATCH(H$7,'Points - Runs 50s'!$A$5:$Z$5,0)))*25)+((INDEX('Points - Runs 100s'!$A$5:$Z$58,MATCH($A47,'Points - Runs 100s'!$A$5:$A$58,0),MATCH(H$7,'Points - Runs 100s'!$A$5:$Z$5,0)))*50)+((INDEX('Points - Wickets'!$A$5:$Z$58,MATCH($A47,'Points - Wickets'!$A$5:$A$58,0),MATCH(H$7,'Points - Wickets'!$A$5:$Z$5,0)))*10)+((INDEX('Points - 5 fers'!$A$5:$Z$58,MATCH($A47,'Points - 5 fers'!$A$5:$A$58,0),MATCH(H$7,'Points - 5 fers'!$A$5:$Z$5,0)))*50)+((INDEX('Points - Hattrick'!$A$5:$Z$58,MATCH($A47,'Points - Hattrick'!$A$5:$A$58,0),MATCH(H$7,'Points - Hattrick'!$A$5:$Z$5,0)))*100)+((INDEX('Points - Fielding'!$A$5:$Z$58,MATCH($A47,'Points - Fielding'!$A$5:$A$58,0),MATCH(H$7,'Points - Fielding'!$A$5:$Z$5,0)))*10)</f>
        <v>20</v>
      </c>
      <c r="I47" s="128">
        <f>(INDEX('Points - Runs'!$A$5:$Z$58,MATCH($A47,'Points - Runs'!$A$5:$A$58,0),MATCH(I$7,'Points - Runs'!$A$5:$Z$5,0)))+((INDEX('Points - Runs 50s'!$A$5:$Z$58,MATCH($A47,'Points - Runs 50s'!$A$5:$A$58,0),MATCH(I$7,'Points - Runs 50s'!$A$5:$Z$5,0)))*25)+((INDEX('Points - Runs 100s'!$A$5:$Z$58,MATCH($A47,'Points - Runs 100s'!$A$5:$A$58,0),MATCH(I$7,'Points - Runs 100s'!$A$5:$Z$5,0)))*50)+((INDEX('Points - Wickets'!$A$5:$Z$58,MATCH($A47,'Points - Wickets'!$A$5:$A$58,0),MATCH(I$7,'Points - Wickets'!$A$5:$Z$5,0)))*10)+((INDEX('Points - 5 fers'!$A$5:$Z$58,MATCH($A47,'Points - 5 fers'!$A$5:$A$58,0),MATCH(I$7,'Points - 5 fers'!$A$5:$Z$5,0)))*50)+((INDEX('Points - Hattrick'!$A$5:$Z$58,MATCH($A47,'Points - Hattrick'!$A$5:$A$58,0),MATCH(I$7,'Points - Hattrick'!$A$5:$Z$5,0)))*100)+((INDEX('Points - Fielding'!$A$5:$Z$58,MATCH($A47,'Points - Fielding'!$A$5:$A$58,0),MATCH(I$7,'Points - Fielding'!$A$5:$Z$5,0)))*10)</f>
        <v>20</v>
      </c>
      <c r="J47" s="130">
        <f>(INDEX('Points - Runs'!$A$5:$Z$58,MATCH($A47,'Points - Runs'!$A$5:$A$58,0),MATCH(J$7,'Points - Runs'!$A$5:$Z$5,0)))+((INDEX('Points - Runs 50s'!$A$5:$Z$58,MATCH($A47,'Points - Runs 50s'!$A$5:$A$58,0),MATCH(J$7,'Points - Runs 50s'!$A$5:$Z$5,0)))*25)+((INDEX('Points - Runs 100s'!$A$5:$Z$58,MATCH($A47,'Points - Runs 100s'!$A$5:$A$58,0),MATCH(J$7,'Points - Runs 100s'!$A$5:$Z$5,0)))*50)+((INDEX('Points - Wickets'!$A$5:$Z$58,MATCH($A47,'Points - Wickets'!$A$5:$A$58,0),MATCH(J$7,'Points - Wickets'!$A$5:$Z$5,0)))*10)+((INDEX('Points - 5 fers'!$A$5:$Z$58,MATCH($A47,'Points - 5 fers'!$A$5:$A$58,0),MATCH(J$7,'Points - 5 fers'!$A$5:$Z$5,0)))*50)+((INDEX('Points - Hattrick'!$A$5:$Z$58,MATCH($A47,'Points - Hattrick'!$A$5:$A$58,0),MATCH(J$7,'Points - Hattrick'!$A$5:$Z$5,0)))*100)+((INDEX('Points - Fielding'!$A$5:$Z$58,MATCH($A47,'Points - Fielding'!$A$5:$A$58,0),MATCH(J$7,'Points - Fielding'!$A$5:$Z$5,0)))*10)</f>
        <v>0</v>
      </c>
      <c r="K47" s="129">
        <f>(INDEX('Points - Runs'!$A$5:$Z$58,MATCH($A47,'Points - Runs'!$A$5:$A$58,0),MATCH(K$7,'Points - Runs'!$A$5:$Z$5,0)))+((INDEX('Points - Runs 50s'!$A$5:$Z$58,MATCH($A47,'Points - Runs 50s'!$A$5:$A$58,0),MATCH(K$7,'Points - Runs 50s'!$A$5:$Z$5,0)))*25)+((INDEX('Points - Runs 100s'!$A$5:$Z$58,MATCH($A47,'Points - Runs 100s'!$A$5:$A$58,0),MATCH(K$7,'Points - Runs 100s'!$A$5:$Z$5,0)))*50)+((INDEX('Points - Wickets'!$A$5:$Z$58,MATCH($A47,'Points - Wickets'!$A$5:$A$58,0),MATCH(K$7,'Points - Wickets'!$A$5:$Z$5,0)))*10)+((INDEX('Points - 5 fers'!$A$5:$Z$58,MATCH($A47,'Points - 5 fers'!$A$5:$A$58,0),MATCH(K$7,'Points - 5 fers'!$A$5:$Z$5,0)))*50)+((INDEX('Points - Hattrick'!$A$5:$Z$58,MATCH($A47,'Points - Hattrick'!$A$5:$A$58,0),MATCH(K$7,'Points - Hattrick'!$A$5:$Z$5,0)))*100)+((INDEX('Points - Fielding'!$A$5:$Z$58,MATCH($A47,'Points - Fielding'!$A$5:$A$58,0),MATCH(K$7,'Points - Fielding'!$A$5:$Z$5,0)))*10)</f>
        <v>35</v>
      </c>
      <c r="L47" s="130">
        <f>(INDEX('Points - Runs'!$A$5:$Z$58,MATCH($A47,'Points - Runs'!$A$5:$A$58,0),MATCH(L$7,'Points - Runs'!$A$5:$Z$5,0)))+((INDEX('Points - Runs 50s'!$A$5:$Z$58,MATCH($A47,'Points - Runs 50s'!$A$5:$A$58,0),MATCH(L$7,'Points - Runs 50s'!$A$5:$Z$5,0)))*25)+((INDEX('Points - Runs 100s'!$A$5:$Z$58,MATCH($A47,'Points - Runs 100s'!$A$5:$A$58,0),MATCH(L$7,'Points - Runs 100s'!$A$5:$Z$5,0)))*50)+((INDEX('Points - Wickets'!$A$5:$Z$58,MATCH($A47,'Points - Wickets'!$A$5:$A$58,0),MATCH(L$7,'Points - Wickets'!$A$5:$Z$5,0)))*10)+((INDEX('Points - 5 fers'!$A$5:$Z$58,MATCH($A47,'Points - 5 fers'!$A$5:$A$58,0),MATCH(L$7,'Points - 5 fers'!$A$5:$Z$5,0)))*50)+((INDEX('Points - Hattrick'!$A$5:$Z$58,MATCH($A47,'Points - Hattrick'!$A$5:$A$58,0),MATCH(L$7,'Points - Hattrick'!$A$5:$Z$5,0)))*100)+((INDEX('Points - Fielding'!$A$5:$Z$58,MATCH($A47,'Points - Fielding'!$A$5:$A$58,0),MATCH(L$7,'Points - Fielding'!$A$5:$Z$5,0)))*10)</f>
        <v>10</v>
      </c>
      <c r="M47" s="130">
        <f>(INDEX('Points - Runs'!$A$5:$Z$58,MATCH($A47,'Points - Runs'!$A$5:$A$58,0),MATCH(M$7,'Points - Runs'!$A$5:$Z$5,0)))+((INDEX('Points - Runs 50s'!$A$5:$Z$58,MATCH($A47,'Points - Runs 50s'!$A$5:$A$58,0),MATCH(M$7,'Points - Runs 50s'!$A$5:$Z$5,0)))*25)+((INDEX('Points - Runs 100s'!$A$5:$Z$58,MATCH($A47,'Points - Runs 100s'!$A$5:$A$58,0),MATCH(M$7,'Points - Runs 100s'!$A$5:$Z$5,0)))*50)+((INDEX('Points - Wickets'!$A$5:$Z$58,MATCH($A47,'Points - Wickets'!$A$5:$A$58,0),MATCH(M$7,'Points - Wickets'!$A$5:$Z$5,0)))*10)+((INDEX('Points - 5 fers'!$A$5:$Z$58,MATCH($A47,'Points - 5 fers'!$A$5:$A$58,0),MATCH(M$7,'Points - 5 fers'!$A$5:$Z$5,0)))*50)+((INDEX('Points - Hattrick'!$A$5:$Z$58,MATCH($A47,'Points - Hattrick'!$A$5:$A$58,0),MATCH(M$7,'Points - Hattrick'!$A$5:$Z$5,0)))*100)+((INDEX('Points - Fielding'!$A$5:$Z$58,MATCH($A47,'Points - Fielding'!$A$5:$A$58,0),MATCH(M$7,'Points - Fielding'!$A$5:$Z$5,0)))*10)</f>
        <v>10</v>
      </c>
      <c r="N47" s="130">
        <f>(INDEX('Points - Runs'!$A$5:$Z$58,MATCH($A47,'Points - Runs'!$A$5:$A$58,0),MATCH(N$7,'Points - Runs'!$A$5:$Z$5,0)))+((INDEX('Points - Runs 50s'!$A$5:$Z$58,MATCH($A47,'Points - Runs 50s'!$A$5:$A$58,0),MATCH(N$7,'Points - Runs 50s'!$A$5:$Z$5,0)))*25)+((INDEX('Points - Runs 100s'!$A$5:$Z$58,MATCH($A47,'Points - Runs 100s'!$A$5:$A$58,0),MATCH(N$7,'Points - Runs 100s'!$A$5:$Z$5,0)))*50)+((INDEX('Points - Wickets'!$A$5:$Z$58,MATCH($A47,'Points - Wickets'!$A$5:$A$58,0),MATCH(N$7,'Points - Wickets'!$A$5:$Z$5,0)))*10)+((INDEX('Points - 5 fers'!$A$5:$Z$58,MATCH($A47,'Points - 5 fers'!$A$5:$A$58,0),MATCH(N$7,'Points - 5 fers'!$A$5:$Z$5,0)))*50)+((INDEX('Points - Hattrick'!$A$5:$Z$58,MATCH($A47,'Points - Hattrick'!$A$5:$A$58,0),MATCH(N$7,'Points - Hattrick'!$A$5:$Z$5,0)))*100)+((INDEX('Points - Fielding'!$A$5:$Z$58,MATCH($A47,'Points - Fielding'!$A$5:$A$58,0),MATCH(N$7,'Points - Fielding'!$A$5:$Z$5,0)))*10)</f>
        <v>52</v>
      </c>
      <c r="O47" s="130">
        <f>(INDEX('Points - Runs'!$A$5:$Z$58,MATCH($A47,'Points - Runs'!$A$5:$A$58,0),MATCH(O$7,'Points - Runs'!$A$5:$Z$5,0)))+((INDEX('Points - Runs 50s'!$A$5:$Z$58,MATCH($A47,'Points - Runs 50s'!$A$5:$A$58,0),MATCH(O$7,'Points - Runs 50s'!$A$5:$Z$5,0)))*25)+((INDEX('Points - Runs 100s'!$A$5:$Z$58,MATCH($A47,'Points - Runs 100s'!$A$5:$A$58,0),MATCH(O$7,'Points - Runs 100s'!$A$5:$Z$5,0)))*50)+((INDEX('Points - Wickets'!$A$5:$Z$58,MATCH($A47,'Points - Wickets'!$A$5:$A$58,0),MATCH(O$7,'Points - Wickets'!$A$5:$Z$5,0)))*10)+((INDEX('Points - 5 fers'!$A$5:$Z$58,MATCH($A47,'Points - 5 fers'!$A$5:$A$58,0),MATCH(O$7,'Points - 5 fers'!$A$5:$Z$5,0)))*50)+((INDEX('Points - Hattrick'!$A$5:$Z$58,MATCH($A47,'Points - Hattrick'!$A$5:$A$58,0),MATCH(O$7,'Points - Hattrick'!$A$5:$Z$5,0)))*100)+((INDEX('Points - Fielding'!$A$5:$Z$58,MATCH($A47,'Points - Fielding'!$A$5:$A$58,0),MATCH(O$7,'Points - Fielding'!$A$5:$Z$5,0)))*10)</f>
        <v>9</v>
      </c>
      <c r="P47" s="131">
        <f>(INDEX('Points - Runs'!$A$5:$Z$58,MATCH($A47,'Points - Runs'!$A$5:$A$58,0),MATCH(P$7,'Points - Runs'!$A$5:$Z$5,0)))+((INDEX('Points - Runs 50s'!$A$5:$Z$58,MATCH($A47,'Points - Runs 50s'!$A$5:$A$58,0),MATCH(P$7,'Points - Runs 50s'!$A$5:$Z$5,0)))*25)+((INDEX('Points - Runs 100s'!$A$5:$Z$58,MATCH($A47,'Points - Runs 100s'!$A$5:$A$58,0),MATCH(P$7,'Points - Runs 100s'!$A$5:$Z$5,0)))*50)+((INDEX('Points - Wickets'!$A$5:$Z$58,MATCH($A47,'Points - Wickets'!$A$5:$A$58,0),MATCH(P$7,'Points - Wickets'!$A$5:$Z$5,0)))*10)+((INDEX('Points - 5 fers'!$A$5:$Z$58,MATCH($A47,'Points - 5 fers'!$A$5:$A$58,0),MATCH(P$7,'Points - 5 fers'!$A$5:$Z$5,0)))*50)+((INDEX('Points - Hattrick'!$A$5:$Z$58,MATCH($A47,'Points - Hattrick'!$A$5:$A$58,0),MATCH(P$7,'Points - Hattrick'!$A$5:$Z$5,0)))*100)+((INDEX('Points - Fielding'!$A$5:$Z$58,MATCH($A47,'Points - Fielding'!$A$5:$A$58,0),MATCH(P$7,'Points - Fielding'!$A$5:$Z$5,0)))*10)</f>
        <v>0</v>
      </c>
      <c r="Q47" s="128">
        <f>(INDEX('Points - Runs'!$A$5:$Z$58,MATCH($A47,'Points - Runs'!$A$5:$A$58,0),MATCH(Q$7,'Points - Runs'!$A$5:$Z$5,0)))+((INDEX('Points - Runs 50s'!$A$5:$Z$58,MATCH($A47,'Points - Runs 50s'!$A$5:$A$58,0),MATCH(Q$7,'Points - Runs 50s'!$A$5:$Z$5,0)))*25)+((INDEX('Points - Runs 100s'!$A$5:$Z$58,MATCH($A47,'Points - Runs 100s'!$A$5:$A$58,0),MATCH(Q$7,'Points - Runs 100s'!$A$5:$Z$5,0)))*50)+((INDEX('Points - Wickets'!$A$5:$Z$58,MATCH($A47,'Points - Wickets'!$A$5:$A$58,0),MATCH(Q$7,'Points - Wickets'!$A$5:$Z$5,0)))*10)+((INDEX('Points - 5 fers'!$A$5:$Z$58,MATCH($A47,'Points - 5 fers'!$A$5:$A$58,0),MATCH(Q$7,'Points - 5 fers'!$A$5:$Z$5,0)))*50)+((INDEX('Points - Hattrick'!$A$5:$Z$58,MATCH($A47,'Points - Hattrick'!$A$5:$A$58,0),MATCH(Q$7,'Points - Hattrick'!$A$5:$Z$5,0)))*100)+((INDEX('Points - Fielding'!$A$5:$Z$58,MATCH($A47,'Points - Fielding'!$A$5:$A$58,0),MATCH(Q$7,'Points - Fielding'!$A$5:$Z$5,0)))*10)</f>
        <v>0</v>
      </c>
      <c r="R47" s="128">
        <f>(INDEX('Points - Runs'!$A$5:$Z$58,MATCH($A47,'Points - Runs'!$A$5:$A$58,0),MATCH(R$7,'Points - Runs'!$A$5:$Z$5,0)))+((INDEX('Points - Runs 50s'!$A$5:$Z$58,MATCH($A47,'Points - Runs 50s'!$A$5:$A$58,0),MATCH(R$7,'Points - Runs 50s'!$A$5:$Z$5,0)))*25)+((INDEX('Points - Runs 100s'!$A$5:$Z$58,MATCH($A47,'Points - Runs 100s'!$A$5:$A$58,0),MATCH(R$7,'Points - Runs 100s'!$A$5:$Z$5,0)))*50)+((INDEX('Points - Wickets'!$A$5:$Z$58,MATCH($A47,'Points - Wickets'!$A$5:$A$58,0),MATCH(R$7,'Points - Wickets'!$A$5:$Z$5,0)))*10)+((INDEX('Points - 5 fers'!$A$5:$Z$58,MATCH($A47,'Points - 5 fers'!$A$5:$A$58,0),MATCH(R$7,'Points - 5 fers'!$A$5:$Z$5,0)))*50)+((INDEX('Points - Hattrick'!$A$5:$Z$58,MATCH($A47,'Points - Hattrick'!$A$5:$A$58,0),MATCH(R$7,'Points - Hattrick'!$A$5:$Z$5,0)))*100)+((INDEX('Points - Fielding'!$A$5:$Z$58,MATCH($A47,'Points - Fielding'!$A$5:$A$58,0),MATCH(R$7,'Points - Fielding'!$A$5:$Z$5,0)))*10)</f>
        <v>0</v>
      </c>
      <c r="S47" s="128">
        <f>(INDEX('Points - Runs'!$A$5:$Z$58,MATCH($A47,'Points - Runs'!$A$5:$A$58,0),MATCH(S$7,'Points - Runs'!$A$5:$Z$5,0)))+((INDEX('Points - Runs 50s'!$A$5:$Z$58,MATCH($A47,'Points - Runs 50s'!$A$5:$A$58,0),MATCH(S$7,'Points - Runs 50s'!$A$5:$Z$5,0)))*25)+((INDEX('Points - Runs 100s'!$A$5:$Z$58,MATCH($A47,'Points - Runs 100s'!$A$5:$A$58,0),MATCH(S$7,'Points - Runs 100s'!$A$5:$Z$5,0)))*50)+((INDEX('Points - Wickets'!$A$5:$Z$58,MATCH($A47,'Points - Wickets'!$A$5:$A$58,0),MATCH(S$7,'Points - Wickets'!$A$5:$Z$5,0)))*10)+((INDEX('Points - 5 fers'!$A$5:$Z$58,MATCH($A47,'Points - 5 fers'!$A$5:$A$58,0),MATCH(S$7,'Points - 5 fers'!$A$5:$Z$5,0)))*50)+((INDEX('Points - Hattrick'!$A$5:$Z$58,MATCH($A47,'Points - Hattrick'!$A$5:$A$58,0),MATCH(S$7,'Points - Hattrick'!$A$5:$Z$5,0)))*100)+((INDEX('Points - Fielding'!$A$5:$Z$58,MATCH($A47,'Points - Fielding'!$A$5:$A$58,0),MATCH(S$7,'Points - Fielding'!$A$5:$Z$5,0)))*10)</f>
        <v>0</v>
      </c>
      <c r="T47" s="128">
        <f>(INDEX('Points - Runs'!$A$5:$Z$58,MATCH($A47,'Points - Runs'!$A$5:$A$58,0),MATCH(T$7,'Points - Runs'!$A$5:$Z$5,0)))+((INDEX('Points - Runs 50s'!$A$5:$Z$58,MATCH($A47,'Points - Runs 50s'!$A$5:$A$58,0),MATCH(T$7,'Points - Runs 50s'!$A$5:$Z$5,0)))*25)+((INDEX('Points - Runs 100s'!$A$5:$Z$58,MATCH($A47,'Points - Runs 100s'!$A$5:$A$58,0),MATCH(T$7,'Points - Runs 100s'!$A$5:$Z$5,0)))*50)+((INDEX('Points - Wickets'!$A$5:$Z$58,MATCH($A47,'Points - Wickets'!$A$5:$A$58,0),MATCH(T$7,'Points - Wickets'!$A$5:$Z$5,0)))*10)+((INDEX('Points - 5 fers'!$A$5:$Z$58,MATCH($A47,'Points - 5 fers'!$A$5:$A$58,0),MATCH(T$7,'Points - 5 fers'!$A$5:$Z$5,0)))*50)+((INDEX('Points - Hattrick'!$A$5:$Z$58,MATCH($A47,'Points - Hattrick'!$A$5:$A$58,0),MATCH(T$7,'Points - Hattrick'!$A$5:$Z$5,0)))*100)+((INDEX('Points - Fielding'!$A$5:$Z$58,MATCH($A47,'Points - Fielding'!$A$5:$A$58,0),MATCH(T$7,'Points - Fielding'!$A$5:$Z$5,0)))*10)</f>
        <v>0</v>
      </c>
      <c r="U47" s="128">
        <f>(INDEX('Points - Runs'!$A$5:$Z$58,MATCH($A47,'Points - Runs'!$A$5:$A$58,0),MATCH(U$7,'Points - Runs'!$A$5:$Z$5,0)))+((INDEX('Points - Runs 50s'!$A$5:$Z$58,MATCH($A47,'Points - Runs 50s'!$A$5:$A$58,0),MATCH(U$7,'Points - Runs 50s'!$A$5:$Z$5,0)))*25)+((INDEX('Points - Runs 100s'!$A$5:$Z$58,MATCH($A47,'Points - Runs 100s'!$A$5:$A$58,0),MATCH(U$7,'Points - Runs 100s'!$A$5:$Z$5,0)))*50)+((INDEX('Points - Wickets'!$A$5:$Z$58,MATCH($A47,'Points - Wickets'!$A$5:$A$58,0),MATCH(U$7,'Points - Wickets'!$A$5:$Z$5,0)))*10)+((INDEX('Points - 5 fers'!$A$5:$Z$58,MATCH($A47,'Points - 5 fers'!$A$5:$A$58,0),MATCH(U$7,'Points - 5 fers'!$A$5:$Z$5,0)))*50)+((INDEX('Points - Hattrick'!$A$5:$Z$58,MATCH($A47,'Points - Hattrick'!$A$5:$A$58,0),MATCH(U$7,'Points - Hattrick'!$A$5:$Z$5,0)))*100)+((INDEX('Points - Fielding'!$A$5:$Z$58,MATCH($A47,'Points - Fielding'!$A$5:$A$58,0),MATCH(U$7,'Points - Fielding'!$A$5:$Z$5,0)))*10)</f>
        <v>0</v>
      </c>
      <c r="V47" s="128">
        <f>(INDEX('Points - Runs'!$A$5:$Z$58,MATCH($A47,'Points - Runs'!$A$5:$A$58,0),MATCH(V$7,'Points - Runs'!$A$5:$Z$5,0)))+((INDEX('Points - Runs 50s'!$A$5:$Z$58,MATCH($A47,'Points - Runs 50s'!$A$5:$A$58,0),MATCH(V$7,'Points - Runs 50s'!$A$5:$Z$5,0)))*25)+((INDEX('Points - Runs 100s'!$A$5:$Z$58,MATCH($A47,'Points - Runs 100s'!$A$5:$A$58,0),MATCH(V$7,'Points - Runs 100s'!$A$5:$Z$5,0)))*50)+((INDEX('Points - Wickets'!$A$5:$Z$58,MATCH($A47,'Points - Wickets'!$A$5:$A$58,0),MATCH(V$7,'Points - Wickets'!$A$5:$Z$5,0)))*10)+((INDEX('Points - 5 fers'!$A$5:$Z$58,MATCH($A47,'Points - 5 fers'!$A$5:$A$58,0),MATCH(V$7,'Points - 5 fers'!$A$5:$Z$5,0)))*50)+((INDEX('Points - Hattrick'!$A$5:$Z$58,MATCH($A47,'Points - Hattrick'!$A$5:$A$58,0),MATCH(V$7,'Points - Hattrick'!$A$5:$Z$5,0)))*100)+((INDEX('Points - Fielding'!$A$5:$Z$58,MATCH($A47,'Points - Fielding'!$A$5:$A$58,0),MATCH(V$7,'Points - Fielding'!$A$5:$Z$5,0)))*10)</f>
        <v>0</v>
      </c>
      <c r="W47" s="129">
        <f>(INDEX('Points - Runs'!$A$5:$Z$58,MATCH($A47,'Points - Runs'!$A$5:$A$58,0),MATCH(W$7,'Points - Runs'!$A$5:$Z$5,0)))+((INDEX('Points - Runs 50s'!$A$5:$Z$58,MATCH($A47,'Points - Runs 50s'!$A$5:$A$58,0),MATCH(W$7,'Points - Runs 50s'!$A$5:$Z$5,0)))*25)+((INDEX('Points - Runs 100s'!$A$5:$Z$58,MATCH($A47,'Points - Runs 100s'!$A$5:$A$58,0),MATCH(W$7,'Points - Runs 100s'!$A$5:$Z$5,0)))*50)+((INDEX('Points - Wickets'!$A$5:$Z$58,MATCH($A47,'Points - Wickets'!$A$5:$A$58,0),MATCH(W$7,'Points - Wickets'!$A$5:$Z$5,0)))*10)+((INDEX('Points - 5 fers'!$A$5:$Z$58,MATCH($A47,'Points - 5 fers'!$A$5:$A$58,0),MATCH(W$7,'Points - 5 fers'!$A$5:$Z$5,0)))*50)+((INDEX('Points - Hattrick'!$A$5:$Z$58,MATCH($A47,'Points - Hattrick'!$A$5:$A$58,0),MATCH(W$7,'Points - Hattrick'!$A$5:$Z$5,0)))*100)+((INDEX('Points - Fielding'!$A$5:$Z$58,MATCH($A47,'Points - Fielding'!$A$5:$A$58,0),MATCH(W$7,'Points - Fielding'!$A$5:$Z$5,0)))*10)</f>
        <v>0</v>
      </c>
      <c r="X47" s="130">
        <f>(INDEX('Points - Runs'!$A$5:$Z$58,MATCH($A47,'Points - Runs'!$A$5:$A$58,0),MATCH(X$7,'Points - Runs'!$A$5:$Z$5,0)))+((INDEX('Points - Runs 50s'!$A$5:$Z$58,MATCH($A47,'Points - Runs 50s'!$A$5:$A$58,0),MATCH(X$7,'Points - Runs 50s'!$A$5:$Z$5,0)))*25)+((INDEX('Points - Runs 100s'!$A$5:$Z$58,MATCH($A47,'Points - Runs 100s'!$A$5:$A$58,0),MATCH(X$7,'Points - Runs 100s'!$A$5:$Z$5,0)))*50)+((INDEX('Points - Wickets'!$A$5:$Z$58,MATCH($A47,'Points - Wickets'!$A$5:$A$58,0),MATCH(X$7,'Points - Wickets'!$A$5:$Z$5,0)))*10)+((INDEX('Points - 5 fers'!$A$5:$Z$58,MATCH($A47,'Points - 5 fers'!$A$5:$A$58,0),MATCH(X$7,'Points - 5 fers'!$A$5:$Z$5,0)))*50)+((INDEX('Points - Hattrick'!$A$5:$Z$58,MATCH($A47,'Points - Hattrick'!$A$5:$A$58,0),MATCH(X$7,'Points - Hattrick'!$A$5:$Z$5,0)))*100)+((INDEX('Points - Fielding'!$A$5:$Z$58,MATCH($A47,'Points - Fielding'!$A$5:$A$58,0),MATCH(X$7,'Points - Fielding'!$A$5:$Z$5,0)))*10)</f>
        <v>0</v>
      </c>
      <c r="Y47" s="130">
        <f>(INDEX('Points - Runs'!$A$5:$Z$58,MATCH($A47,'Points - Runs'!$A$5:$A$58,0),MATCH(Y$7,'Points - Runs'!$A$5:$Z$5,0)))+((INDEX('Points - Runs 50s'!$A$5:$Z$58,MATCH($A47,'Points - Runs 50s'!$A$5:$A$58,0),MATCH(Y$7,'Points - Runs 50s'!$A$5:$Z$5,0)))*25)+((INDEX('Points - Runs 100s'!$A$5:$Z$58,MATCH($A47,'Points - Runs 100s'!$A$5:$A$58,0),MATCH(Y$7,'Points - Runs 100s'!$A$5:$Z$5,0)))*50)+((INDEX('Points - Wickets'!$A$5:$Z$58,MATCH($A47,'Points - Wickets'!$A$5:$A$58,0),MATCH(Y$7,'Points - Wickets'!$A$5:$Z$5,0)))*10)+((INDEX('Points - 5 fers'!$A$5:$Z$58,MATCH($A47,'Points - 5 fers'!$A$5:$A$58,0),MATCH(Y$7,'Points - 5 fers'!$A$5:$Z$5,0)))*50)+((INDEX('Points - Hattrick'!$A$5:$Z$58,MATCH($A47,'Points - Hattrick'!$A$5:$A$58,0),MATCH(Y$7,'Points - Hattrick'!$A$5:$Z$5,0)))*100)+((INDEX('Points - Fielding'!$A$5:$Z$58,MATCH($A47,'Points - Fielding'!$A$5:$A$58,0),MATCH(Y$7,'Points - Fielding'!$A$5:$Z$5,0)))*10)</f>
        <v>0</v>
      </c>
      <c r="Z47" s="130">
        <f>(INDEX('Points - Runs'!$A$5:$Z$58,MATCH($A47,'Points - Runs'!$A$5:$A$58,0),MATCH(Z$7,'Points - Runs'!$A$5:$Z$5,0)))+((INDEX('Points - Runs 50s'!$A$5:$Z$58,MATCH($A47,'Points - Runs 50s'!$A$5:$A$58,0),MATCH(Z$7,'Points - Runs 50s'!$A$5:$Z$5,0)))*25)+((INDEX('Points - Runs 100s'!$A$5:$Z$58,MATCH($A47,'Points - Runs 100s'!$A$5:$A$58,0),MATCH(Z$7,'Points - Runs 100s'!$A$5:$Z$5,0)))*50)+((INDEX('Points - Wickets'!$A$5:$Z$58,MATCH($A47,'Points - Wickets'!$A$5:$A$58,0),MATCH(Z$7,'Points - Wickets'!$A$5:$Z$5,0)))*10)+((INDEX('Points - 5 fers'!$A$5:$Z$58,MATCH($A47,'Points - 5 fers'!$A$5:$A$58,0),MATCH(Z$7,'Points - 5 fers'!$A$5:$Z$5,0)))*50)+((INDEX('Points - Hattrick'!$A$5:$Z$58,MATCH($A47,'Points - Hattrick'!$A$5:$A$58,0),MATCH(Z$7,'Points - Hattrick'!$A$5:$Z$5,0)))*100)+((INDEX('Points - Fielding'!$A$5:$Z$58,MATCH($A47,'Points - Fielding'!$A$5:$A$58,0),MATCH(Z$7,'Points - Fielding'!$A$5:$Z$5,0)))*10)</f>
        <v>0</v>
      </c>
      <c r="AA47" s="233">
        <f t="shared" si="2"/>
        <v>95</v>
      </c>
      <c r="AB47" s="231">
        <f t="shared" si="3"/>
        <v>116</v>
      </c>
      <c r="AC47" s="231">
        <f t="shared" si="4"/>
        <v>0</v>
      </c>
      <c r="AD47" s="231">
        <f t="shared" si="5"/>
        <v>0</v>
      </c>
      <c r="AE47" s="120">
        <f t="shared" si="0"/>
        <v>211</v>
      </c>
      <c r="AF47" s="187">
        <f t="shared" si="1"/>
        <v>42.2</v>
      </c>
      <c r="AH47" s="125">
        <f t="shared" si="6"/>
        <v>26</v>
      </c>
    </row>
    <row r="48" spans="1:34" s="125" customFormat="1" ht="18.75" customHeight="1" x14ac:dyDescent="0.25">
      <c r="A48" s="125" t="s">
        <v>9</v>
      </c>
      <c r="B48" s="126" t="s">
        <v>79</v>
      </c>
      <c r="C48" s="125" t="s">
        <v>105</v>
      </c>
      <c r="D48" s="127">
        <v>5</v>
      </c>
      <c r="E48" s="139">
        <f>(INDEX('Points - Runs'!$A$5:$Z$58,MATCH($A48,'Points - Runs'!$A$5:$A$58,0),MATCH(E$7,'Points - Runs'!$A$5:$Z$5,0)))+((INDEX('Points - Runs 50s'!$A$5:$Z$58,MATCH($A48,'Points - Runs 50s'!$A$5:$A$58,0),MATCH(E$7,'Points - Runs 50s'!$A$5:$Z$5,0)))*25)+((INDEX('Points - Runs 100s'!$A$5:$Z$58,MATCH($A48,'Points - Runs 100s'!$A$5:$A$58,0),MATCH(E$7,'Points - Runs 100s'!$A$5:$Z$5,0)))*50)+((INDEX('Points - Wickets'!$A$5:$Z$58,MATCH($A48,'Points - Wickets'!$A$5:$A$58,0),MATCH(E$7,'Points - Wickets'!$A$5:$Z$5,0)))*10)+((INDEX('Points - 5 fers'!$A$5:$Z$58,MATCH($A48,'Points - 5 fers'!$A$5:$A$58,0),MATCH(E$7,'Points - 5 fers'!$A$5:$Z$5,0)))*50)+((INDEX('Points - Hattrick'!$A$5:$Z$58,MATCH($A48,'Points - Hattrick'!$A$5:$A$58,0),MATCH(E$7,'Points - Hattrick'!$A$5:$Z$5,0)))*100)+((INDEX('Points - Fielding'!$A$5:$Z$58,MATCH($A48,'Points - Fielding'!$A$5:$A$58,0),MATCH(E$7,'Points - Fielding'!$A$5:$Z$5,0)))*10)</f>
        <v>114</v>
      </c>
      <c r="F48" s="139">
        <f>(INDEX('Points - Runs'!$A$5:$Z$58,MATCH($A48,'Points - Runs'!$A$5:$A$58,0),MATCH(F$7,'Points - Runs'!$A$5:$Z$5,0)))+((INDEX('Points - Runs 50s'!$A$5:$Z$58,MATCH($A48,'Points - Runs 50s'!$A$5:$A$58,0),MATCH(F$7,'Points - Runs 50s'!$A$5:$Z$5,0)))*25)+((INDEX('Points - Runs 100s'!$A$5:$Z$58,MATCH($A48,'Points - Runs 100s'!$A$5:$A$58,0),MATCH(F$7,'Points - Runs 100s'!$A$5:$Z$5,0)))*50)+((INDEX('Points - Wickets'!$A$5:$Z$58,MATCH($A48,'Points - Wickets'!$A$5:$A$58,0),MATCH(F$7,'Points - Wickets'!$A$5:$Z$5,0)))*10)+((INDEX('Points - 5 fers'!$A$5:$Z$58,MATCH($A48,'Points - 5 fers'!$A$5:$A$58,0),MATCH(F$7,'Points - 5 fers'!$A$5:$Z$5,0)))*50)+((INDEX('Points - Hattrick'!$A$5:$Z$58,MATCH($A48,'Points - Hattrick'!$A$5:$A$58,0),MATCH(F$7,'Points - Hattrick'!$A$5:$Z$5,0)))*100)+((INDEX('Points - Fielding'!$A$5:$Z$58,MATCH($A48,'Points - Fielding'!$A$5:$A$58,0),MATCH(F$7,'Points - Fielding'!$A$5:$Z$5,0)))*10)</f>
        <v>42</v>
      </c>
      <c r="G48" s="139">
        <f>(INDEX('Points - Runs'!$A$5:$Z$58,MATCH($A48,'Points - Runs'!$A$5:$A$58,0),MATCH(G$7,'Points - Runs'!$A$5:$Z$5,0)))+((INDEX('Points - Runs 50s'!$A$5:$Z$58,MATCH($A48,'Points - Runs 50s'!$A$5:$A$58,0),MATCH(G$7,'Points - Runs 50s'!$A$5:$Z$5,0)))*25)+((INDEX('Points - Runs 100s'!$A$5:$Z$58,MATCH($A48,'Points - Runs 100s'!$A$5:$A$58,0),MATCH(G$7,'Points - Runs 100s'!$A$5:$Z$5,0)))*50)+((INDEX('Points - Wickets'!$A$5:$Z$58,MATCH($A48,'Points - Wickets'!$A$5:$A$58,0),MATCH(G$7,'Points - Wickets'!$A$5:$Z$5,0)))*10)+((INDEX('Points - 5 fers'!$A$5:$Z$58,MATCH($A48,'Points - 5 fers'!$A$5:$A$58,0),MATCH(G$7,'Points - 5 fers'!$A$5:$Z$5,0)))*50)+((INDEX('Points - Hattrick'!$A$5:$Z$58,MATCH($A48,'Points - Hattrick'!$A$5:$A$58,0),MATCH(G$7,'Points - Hattrick'!$A$5:$Z$5,0)))*100)+((INDEX('Points - Fielding'!$A$5:$Z$58,MATCH($A48,'Points - Fielding'!$A$5:$A$58,0),MATCH(G$7,'Points - Fielding'!$A$5:$Z$5,0)))*10)</f>
        <v>29</v>
      </c>
      <c r="H48" s="128">
        <f>(INDEX('Points - Runs'!$A$5:$Z$58,MATCH($A48,'Points - Runs'!$A$5:$A$58,0),MATCH(H$7,'Points - Runs'!$A$5:$Z$5,0)))+((INDEX('Points - Runs 50s'!$A$5:$Z$58,MATCH($A48,'Points - Runs 50s'!$A$5:$A$58,0),MATCH(H$7,'Points - Runs 50s'!$A$5:$Z$5,0)))*25)+((INDEX('Points - Runs 100s'!$A$5:$Z$58,MATCH($A48,'Points - Runs 100s'!$A$5:$A$58,0),MATCH(H$7,'Points - Runs 100s'!$A$5:$Z$5,0)))*50)+((INDEX('Points - Wickets'!$A$5:$Z$58,MATCH($A48,'Points - Wickets'!$A$5:$A$58,0),MATCH(H$7,'Points - Wickets'!$A$5:$Z$5,0)))*10)+((INDEX('Points - 5 fers'!$A$5:$Z$58,MATCH($A48,'Points - 5 fers'!$A$5:$A$58,0),MATCH(H$7,'Points - 5 fers'!$A$5:$Z$5,0)))*50)+((INDEX('Points - Hattrick'!$A$5:$Z$58,MATCH($A48,'Points - Hattrick'!$A$5:$A$58,0),MATCH(H$7,'Points - Hattrick'!$A$5:$Z$5,0)))*100)+((INDEX('Points - Fielding'!$A$5:$Z$58,MATCH($A48,'Points - Fielding'!$A$5:$A$58,0),MATCH(H$7,'Points - Fielding'!$A$5:$Z$5,0)))*10)</f>
        <v>18</v>
      </c>
      <c r="I48" s="128">
        <f>(INDEX('Points - Runs'!$A$5:$Z$58,MATCH($A48,'Points - Runs'!$A$5:$A$58,0),MATCH(I$7,'Points - Runs'!$A$5:$Z$5,0)))+((INDEX('Points - Runs 50s'!$A$5:$Z$58,MATCH($A48,'Points - Runs 50s'!$A$5:$A$58,0),MATCH(I$7,'Points - Runs 50s'!$A$5:$Z$5,0)))*25)+((INDEX('Points - Runs 100s'!$A$5:$Z$58,MATCH($A48,'Points - Runs 100s'!$A$5:$A$58,0),MATCH(I$7,'Points - Runs 100s'!$A$5:$Z$5,0)))*50)+((INDEX('Points - Wickets'!$A$5:$Z$58,MATCH($A48,'Points - Wickets'!$A$5:$A$58,0),MATCH(I$7,'Points - Wickets'!$A$5:$Z$5,0)))*10)+((INDEX('Points - 5 fers'!$A$5:$Z$58,MATCH($A48,'Points - 5 fers'!$A$5:$A$58,0),MATCH(I$7,'Points - 5 fers'!$A$5:$Z$5,0)))*50)+((INDEX('Points - Hattrick'!$A$5:$Z$58,MATCH($A48,'Points - Hattrick'!$A$5:$A$58,0),MATCH(I$7,'Points - Hattrick'!$A$5:$Z$5,0)))*100)+((INDEX('Points - Fielding'!$A$5:$Z$58,MATCH($A48,'Points - Fielding'!$A$5:$A$58,0),MATCH(I$7,'Points - Fielding'!$A$5:$Z$5,0)))*10)</f>
        <v>155</v>
      </c>
      <c r="J48" s="130">
        <f>(INDEX('Points - Runs'!$A$5:$Z$58,MATCH($A48,'Points - Runs'!$A$5:$A$58,0),MATCH(J$7,'Points - Runs'!$A$5:$Z$5,0)))+((INDEX('Points - Runs 50s'!$A$5:$Z$58,MATCH($A48,'Points - Runs 50s'!$A$5:$A$58,0),MATCH(J$7,'Points - Runs 50s'!$A$5:$Z$5,0)))*25)+((INDEX('Points - Runs 100s'!$A$5:$Z$58,MATCH($A48,'Points - Runs 100s'!$A$5:$A$58,0),MATCH(J$7,'Points - Runs 100s'!$A$5:$Z$5,0)))*50)+((INDEX('Points - Wickets'!$A$5:$Z$58,MATCH($A48,'Points - Wickets'!$A$5:$A$58,0),MATCH(J$7,'Points - Wickets'!$A$5:$Z$5,0)))*10)+((INDEX('Points - 5 fers'!$A$5:$Z$58,MATCH($A48,'Points - 5 fers'!$A$5:$A$58,0),MATCH(J$7,'Points - 5 fers'!$A$5:$Z$5,0)))*50)+((INDEX('Points - Hattrick'!$A$5:$Z$58,MATCH($A48,'Points - Hattrick'!$A$5:$A$58,0),MATCH(J$7,'Points - Hattrick'!$A$5:$Z$5,0)))*100)+((INDEX('Points - Fielding'!$A$5:$Z$58,MATCH($A48,'Points - Fielding'!$A$5:$A$58,0),MATCH(J$7,'Points - Fielding'!$A$5:$Z$5,0)))*10)</f>
        <v>35</v>
      </c>
      <c r="K48" s="129">
        <f>(INDEX('Points - Runs'!$A$5:$Z$58,MATCH($A48,'Points - Runs'!$A$5:$A$58,0),MATCH(K$7,'Points - Runs'!$A$5:$Z$5,0)))+((INDEX('Points - Runs 50s'!$A$5:$Z$58,MATCH($A48,'Points - Runs 50s'!$A$5:$A$58,0),MATCH(K$7,'Points - Runs 50s'!$A$5:$Z$5,0)))*25)+((INDEX('Points - Runs 100s'!$A$5:$Z$58,MATCH($A48,'Points - Runs 100s'!$A$5:$A$58,0),MATCH(K$7,'Points - Runs 100s'!$A$5:$Z$5,0)))*50)+((INDEX('Points - Wickets'!$A$5:$Z$58,MATCH($A48,'Points - Wickets'!$A$5:$A$58,0),MATCH(K$7,'Points - Wickets'!$A$5:$Z$5,0)))*10)+((INDEX('Points - 5 fers'!$A$5:$Z$58,MATCH($A48,'Points - 5 fers'!$A$5:$A$58,0),MATCH(K$7,'Points - 5 fers'!$A$5:$Z$5,0)))*50)+((INDEX('Points - Hattrick'!$A$5:$Z$58,MATCH($A48,'Points - Hattrick'!$A$5:$A$58,0),MATCH(K$7,'Points - Hattrick'!$A$5:$Z$5,0)))*100)+((INDEX('Points - Fielding'!$A$5:$Z$58,MATCH($A48,'Points - Fielding'!$A$5:$A$58,0),MATCH(K$7,'Points - Fielding'!$A$5:$Z$5,0)))*10)</f>
        <v>13</v>
      </c>
      <c r="L48" s="130">
        <f>(INDEX('Points - Runs'!$A$5:$Z$58,MATCH($A48,'Points - Runs'!$A$5:$A$58,0),MATCH(L$7,'Points - Runs'!$A$5:$Z$5,0)))+((INDEX('Points - Runs 50s'!$A$5:$Z$58,MATCH($A48,'Points - Runs 50s'!$A$5:$A$58,0),MATCH(L$7,'Points - Runs 50s'!$A$5:$Z$5,0)))*25)+((INDEX('Points - Runs 100s'!$A$5:$Z$58,MATCH($A48,'Points - Runs 100s'!$A$5:$A$58,0),MATCH(L$7,'Points - Runs 100s'!$A$5:$Z$5,0)))*50)+((INDEX('Points - Wickets'!$A$5:$Z$58,MATCH($A48,'Points - Wickets'!$A$5:$A$58,0),MATCH(L$7,'Points - Wickets'!$A$5:$Z$5,0)))*10)+((INDEX('Points - 5 fers'!$A$5:$Z$58,MATCH($A48,'Points - 5 fers'!$A$5:$A$58,0),MATCH(L$7,'Points - 5 fers'!$A$5:$Z$5,0)))*50)+((INDEX('Points - Hattrick'!$A$5:$Z$58,MATCH($A48,'Points - Hattrick'!$A$5:$A$58,0),MATCH(L$7,'Points - Hattrick'!$A$5:$Z$5,0)))*100)+((INDEX('Points - Fielding'!$A$5:$Z$58,MATCH($A48,'Points - Fielding'!$A$5:$A$58,0),MATCH(L$7,'Points - Fielding'!$A$5:$Z$5,0)))*10)</f>
        <v>40</v>
      </c>
      <c r="M48" s="130">
        <f>(INDEX('Points - Runs'!$A$5:$Z$58,MATCH($A48,'Points - Runs'!$A$5:$A$58,0),MATCH(M$7,'Points - Runs'!$A$5:$Z$5,0)))+((INDEX('Points - Runs 50s'!$A$5:$Z$58,MATCH($A48,'Points - Runs 50s'!$A$5:$A$58,0),MATCH(M$7,'Points - Runs 50s'!$A$5:$Z$5,0)))*25)+((INDEX('Points - Runs 100s'!$A$5:$Z$58,MATCH($A48,'Points - Runs 100s'!$A$5:$A$58,0),MATCH(M$7,'Points - Runs 100s'!$A$5:$Z$5,0)))*50)+((INDEX('Points - Wickets'!$A$5:$Z$58,MATCH($A48,'Points - Wickets'!$A$5:$A$58,0),MATCH(M$7,'Points - Wickets'!$A$5:$Z$5,0)))*10)+((INDEX('Points - 5 fers'!$A$5:$Z$58,MATCH($A48,'Points - 5 fers'!$A$5:$A$58,0),MATCH(M$7,'Points - 5 fers'!$A$5:$Z$5,0)))*50)+((INDEX('Points - Hattrick'!$A$5:$Z$58,MATCH($A48,'Points - Hattrick'!$A$5:$A$58,0),MATCH(M$7,'Points - Hattrick'!$A$5:$Z$5,0)))*100)+((INDEX('Points - Fielding'!$A$5:$Z$58,MATCH($A48,'Points - Fielding'!$A$5:$A$58,0),MATCH(M$7,'Points - Fielding'!$A$5:$Z$5,0)))*10)</f>
        <v>118</v>
      </c>
      <c r="N48" s="130">
        <f>(INDEX('Points - Runs'!$A$5:$Z$58,MATCH($A48,'Points - Runs'!$A$5:$A$58,0),MATCH(N$7,'Points - Runs'!$A$5:$Z$5,0)))+((INDEX('Points - Runs 50s'!$A$5:$Z$58,MATCH($A48,'Points - Runs 50s'!$A$5:$A$58,0),MATCH(N$7,'Points - Runs 50s'!$A$5:$Z$5,0)))*25)+((INDEX('Points - Runs 100s'!$A$5:$Z$58,MATCH($A48,'Points - Runs 100s'!$A$5:$A$58,0),MATCH(N$7,'Points - Runs 100s'!$A$5:$Z$5,0)))*50)+((INDEX('Points - Wickets'!$A$5:$Z$58,MATCH($A48,'Points - Wickets'!$A$5:$A$58,0),MATCH(N$7,'Points - Wickets'!$A$5:$Z$5,0)))*10)+((INDEX('Points - 5 fers'!$A$5:$Z$58,MATCH($A48,'Points - 5 fers'!$A$5:$A$58,0),MATCH(N$7,'Points - 5 fers'!$A$5:$Z$5,0)))*50)+((INDEX('Points - Hattrick'!$A$5:$Z$58,MATCH($A48,'Points - Hattrick'!$A$5:$A$58,0),MATCH(N$7,'Points - Hattrick'!$A$5:$Z$5,0)))*100)+((INDEX('Points - Fielding'!$A$5:$Z$58,MATCH($A48,'Points - Fielding'!$A$5:$A$58,0),MATCH(N$7,'Points - Fielding'!$A$5:$Z$5,0)))*10)</f>
        <v>17</v>
      </c>
      <c r="O48" s="130">
        <f>(INDEX('Points - Runs'!$A$5:$Z$58,MATCH($A48,'Points - Runs'!$A$5:$A$58,0),MATCH(O$7,'Points - Runs'!$A$5:$Z$5,0)))+((INDEX('Points - Runs 50s'!$A$5:$Z$58,MATCH($A48,'Points - Runs 50s'!$A$5:$A$58,0),MATCH(O$7,'Points - Runs 50s'!$A$5:$Z$5,0)))*25)+((INDEX('Points - Runs 100s'!$A$5:$Z$58,MATCH($A48,'Points - Runs 100s'!$A$5:$A$58,0),MATCH(O$7,'Points - Runs 100s'!$A$5:$Z$5,0)))*50)+((INDEX('Points - Wickets'!$A$5:$Z$58,MATCH($A48,'Points - Wickets'!$A$5:$A$58,0),MATCH(O$7,'Points - Wickets'!$A$5:$Z$5,0)))*10)+((INDEX('Points - 5 fers'!$A$5:$Z$58,MATCH($A48,'Points - 5 fers'!$A$5:$A$58,0),MATCH(O$7,'Points - 5 fers'!$A$5:$Z$5,0)))*50)+((INDEX('Points - Hattrick'!$A$5:$Z$58,MATCH($A48,'Points - Hattrick'!$A$5:$A$58,0),MATCH(O$7,'Points - Hattrick'!$A$5:$Z$5,0)))*100)+((INDEX('Points - Fielding'!$A$5:$Z$58,MATCH($A48,'Points - Fielding'!$A$5:$A$58,0),MATCH(O$7,'Points - Fielding'!$A$5:$Z$5,0)))*10)</f>
        <v>82</v>
      </c>
      <c r="P48" s="131">
        <f>(INDEX('Points - Runs'!$A$5:$Z$58,MATCH($A48,'Points - Runs'!$A$5:$A$58,0),MATCH(P$7,'Points - Runs'!$A$5:$Z$5,0)))+((INDEX('Points - Runs 50s'!$A$5:$Z$58,MATCH($A48,'Points - Runs 50s'!$A$5:$A$58,0),MATCH(P$7,'Points - Runs 50s'!$A$5:$Z$5,0)))*25)+((INDEX('Points - Runs 100s'!$A$5:$Z$58,MATCH($A48,'Points - Runs 100s'!$A$5:$A$58,0),MATCH(P$7,'Points - Runs 100s'!$A$5:$Z$5,0)))*50)+((INDEX('Points - Wickets'!$A$5:$Z$58,MATCH($A48,'Points - Wickets'!$A$5:$A$58,0),MATCH(P$7,'Points - Wickets'!$A$5:$Z$5,0)))*10)+((INDEX('Points - 5 fers'!$A$5:$Z$58,MATCH($A48,'Points - 5 fers'!$A$5:$A$58,0),MATCH(P$7,'Points - 5 fers'!$A$5:$Z$5,0)))*50)+((INDEX('Points - Hattrick'!$A$5:$Z$58,MATCH($A48,'Points - Hattrick'!$A$5:$A$58,0),MATCH(P$7,'Points - Hattrick'!$A$5:$Z$5,0)))*100)+((INDEX('Points - Fielding'!$A$5:$Z$58,MATCH($A48,'Points - Fielding'!$A$5:$A$58,0),MATCH(P$7,'Points - Fielding'!$A$5:$Z$5,0)))*10)</f>
        <v>6</v>
      </c>
      <c r="Q48" s="128">
        <f>(INDEX('Points - Runs'!$A$5:$Z$58,MATCH($A48,'Points - Runs'!$A$5:$A$58,0),MATCH(Q$7,'Points - Runs'!$A$5:$Z$5,0)))+((INDEX('Points - Runs 50s'!$A$5:$Z$58,MATCH($A48,'Points - Runs 50s'!$A$5:$A$58,0),MATCH(Q$7,'Points - Runs 50s'!$A$5:$Z$5,0)))*25)+((INDEX('Points - Runs 100s'!$A$5:$Z$58,MATCH($A48,'Points - Runs 100s'!$A$5:$A$58,0),MATCH(Q$7,'Points - Runs 100s'!$A$5:$Z$5,0)))*50)+((INDEX('Points - Wickets'!$A$5:$Z$58,MATCH($A48,'Points - Wickets'!$A$5:$A$58,0),MATCH(Q$7,'Points - Wickets'!$A$5:$Z$5,0)))*10)+((INDEX('Points - 5 fers'!$A$5:$Z$58,MATCH($A48,'Points - 5 fers'!$A$5:$A$58,0),MATCH(Q$7,'Points - 5 fers'!$A$5:$Z$5,0)))*50)+((INDEX('Points - Hattrick'!$A$5:$Z$58,MATCH($A48,'Points - Hattrick'!$A$5:$A$58,0),MATCH(Q$7,'Points - Hattrick'!$A$5:$Z$5,0)))*100)+((INDEX('Points - Fielding'!$A$5:$Z$58,MATCH($A48,'Points - Fielding'!$A$5:$A$58,0),MATCH(Q$7,'Points - Fielding'!$A$5:$Z$5,0)))*10)</f>
        <v>0</v>
      </c>
      <c r="R48" s="128">
        <f>(INDEX('Points - Runs'!$A$5:$Z$58,MATCH($A48,'Points - Runs'!$A$5:$A$58,0),MATCH(R$7,'Points - Runs'!$A$5:$Z$5,0)))+((INDEX('Points - Runs 50s'!$A$5:$Z$58,MATCH($A48,'Points - Runs 50s'!$A$5:$A$58,0),MATCH(R$7,'Points - Runs 50s'!$A$5:$Z$5,0)))*25)+((INDEX('Points - Runs 100s'!$A$5:$Z$58,MATCH($A48,'Points - Runs 100s'!$A$5:$A$58,0),MATCH(R$7,'Points - Runs 100s'!$A$5:$Z$5,0)))*50)+((INDEX('Points - Wickets'!$A$5:$Z$58,MATCH($A48,'Points - Wickets'!$A$5:$A$58,0),MATCH(R$7,'Points - Wickets'!$A$5:$Z$5,0)))*10)+((INDEX('Points - 5 fers'!$A$5:$Z$58,MATCH($A48,'Points - 5 fers'!$A$5:$A$58,0),MATCH(R$7,'Points - 5 fers'!$A$5:$Z$5,0)))*50)+((INDEX('Points - Hattrick'!$A$5:$Z$58,MATCH($A48,'Points - Hattrick'!$A$5:$A$58,0),MATCH(R$7,'Points - Hattrick'!$A$5:$Z$5,0)))*100)+((INDEX('Points - Fielding'!$A$5:$Z$58,MATCH($A48,'Points - Fielding'!$A$5:$A$58,0),MATCH(R$7,'Points - Fielding'!$A$5:$Z$5,0)))*10)</f>
        <v>0</v>
      </c>
      <c r="S48" s="128">
        <f>(INDEX('Points - Runs'!$A$5:$Z$58,MATCH($A48,'Points - Runs'!$A$5:$A$58,0),MATCH(S$7,'Points - Runs'!$A$5:$Z$5,0)))+((INDEX('Points - Runs 50s'!$A$5:$Z$58,MATCH($A48,'Points - Runs 50s'!$A$5:$A$58,0),MATCH(S$7,'Points - Runs 50s'!$A$5:$Z$5,0)))*25)+((INDEX('Points - Runs 100s'!$A$5:$Z$58,MATCH($A48,'Points - Runs 100s'!$A$5:$A$58,0),MATCH(S$7,'Points - Runs 100s'!$A$5:$Z$5,0)))*50)+((INDEX('Points - Wickets'!$A$5:$Z$58,MATCH($A48,'Points - Wickets'!$A$5:$A$58,0),MATCH(S$7,'Points - Wickets'!$A$5:$Z$5,0)))*10)+((INDEX('Points - 5 fers'!$A$5:$Z$58,MATCH($A48,'Points - 5 fers'!$A$5:$A$58,0),MATCH(S$7,'Points - 5 fers'!$A$5:$Z$5,0)))*50)+((INDEX('Points - Hattrick'!$A$5:$Z$58,MATCH($A48,'Points - Hattrick'!$A$5:$A$58,0),MATCH(S$7,'Points - Hattrick'!$A$5:$Z$5,0)))*100)+((INDEX('Points - Fielding'!$A$5:$Z$58,MATCH($A48,'Points - Fielding'!$A$5:$A$58,0),MATCH(S$7,'Points - Fielding'!$A$5:$Z$5,0)))*10)</f>
        <v>0</v>
      </c>
      <c r="T48" s="128">
        <f>(INDEX('Points - Runs'!$A$5:$Z$58,MATCH($A48,'Points - Runs'!$A$5:$A$58,0),MATCH(T$7,'Points - Runs'!$A$5:$Z$5,0)))+((INDEX('Points - Runs 50s'!$A$5:$Z$58,MATCH($A48,'Points - Runs 50s'!$A$5:$A$58,0),MATCH(T$7,'Points - Runs 50s'!$A$5:$Z$5,0)))*25)+((INDEX('Points - Runs 100s'!$A$5:$Z$58,MATCH($A48,'Points - Runs 100s'!$A$5:$A$58,0),MATCH(T$7,'Points - Runs 100s'!$A$5:$Z$5,0)))*50)+((INDEX('Points - Wickets'!$A$5:$Z$58,MATCH($A48,'Points - Wickets'!$A$5:$A$58,0),MATCH(T$7,'Points - Wickets'!$A$5:$Z$5,0)))*10)+((INDEX('Points - 5 fers'!$A$5:$Z$58,MATCH($A48,'Points - 5 fers'!$A$5:$A$58,0),MATCH(T$7,'Points - 5 fers'!$A$5:$Z$5,0)))*50)+((INDEX('Points - Hattrick'!$A$5:$Z$58,MATCH($A48,'Points - Hattrick'!$A$5:$A$58,0),MATCH(T$7,'Points - Hattrick'!$A$5:$Z$5,0)))*100)+((INDEX('Points - Fielding'!$A$5:$Z$58,MATCH($A48,'Points - Fielding'!$A$5:$A$58,0),MATCH(T$7,'Points - Fielding'!$A$5:$Z$5,0)))*10)</f>
        <v>0</v>
      </c>
      <c r="U48" s="128">
        <f>(INDEX('Points - Runs'!$A$5:$Z$58,MATCH($A48,'Points - Runs'!$A$5:$A$58,0),MATCH(U$7,'Points - Runs'!$A$5:$Z$5,0)))+((INDEX('Points - Runs 50s'!$A$5:$Z$58,MATCH($A48,'Points - Runs 50s'!$A$5:$A$58,0),MATCH(U$7,'Points - Runs 50s'!$A$5:$Z$5,0)))*25)+((INDEX('Points - Runs 100s'!$A$5:$Z$58,MATCH($A48,'Points - Runs 100s'!$A$5:$A$58,0),MATCH(U$7,'Points - Runs 100s'!$A$5:$Z$5,0)))*50)+((INDEX('Points - Wickets'!$A$5:$Z$58,MATCH($A48,'Points - Wickets'!$A$5:$A$58,0),MATCH(U$7,'Points - Wickets'!$A$5:$Z$5,0)))*10)+((INDEX('Points - 5 fers'!$A$5:$Z$58,MATCH($A48,'Points - 5 fers'!$A$5:$A$58,0),MATCH(U$7,'Points - 5 fers'!$A$5:$Z$5,0)))*50)+((INDEX('Points - Hattrick'!$A$5:$Z$58,MATCH($A48,'Points - Hattrick'!$A$5:$A$58,0),MATCH(U$7,'Points - Hattrick'!$A$5:$Z$5,0)))*100)+((INDEX('Points - Fielding'!$A$5:$Z$58,MATCH($A48,'Points - Fielding'!$A$5:$A$58,0),MATCH(U$7,'Points - Fielding'!$A$5:$Z$5,0)))*10)</f>
        <v>0</v>
      </c>
      <c r="V48" s="128">
        <f>(INDEX('Points - Runs'!$A$5:$Z$58,MATCH($A48,'Points - Runs'!$A$5:$A$58,0),MATCH(V$7,'Points - Runs'!$A$5:$Z$5,0)))+((INDEX('Points - Runs 50s'!$A$5:$Z$58,MATCH($A48,'Points - Runs 50s'!$A$5:$A$58,0),MATCH(V$7,'Points - Runs 50s'!$A$5:$Z$5,0)))*25)+((INDEX('Points - Runs 100s'!$A$5:$Z$58,MATCH($A48,'Points - Runs 100s'!$A$5:$A$58,0),MATCH(V$7,'Points - Runs 100s'!$A$5:$Z$5,0)))*50)+((INDEX('Points - Wickets'!$A$5:$Z$58,MATCH($A48,'Points - Wickets'!$A$5:$A$58,0),MATCH(V$7,'Points - Wickets'!$A$5:$Z$5,0)))*10)+((INDEX('Points - 5 fers'!$A$5:$Z$58,MATCH($A48,'Points - 5 fers'!$A$5:$A$58,0),MATCH(V$7,'Points - 5 fers'!$A$5:$Z$5,0)))*50)+((INDEX('Points - Hattrick'!$A$5:$Z$58,MATCH($A48,'Points - Hattrick'!$A$5:$A$58,0),MATCH(V$7,'Points - Hattrick'!$A$5:$Z$5,0)))*100)+((INDEX('Points - Fielding'!$A$5:$Z$58,MATCH($A48,'Points - Fielding'!$A$5:$A$58,0),MATCH(V$7,'Points - Fielding'!$A$5:$Z$5,0)))*10)</f>
        <v>0</v>
      </c>
      <c r="W48" s="129">
        <f>(INDEX('Points - Runs'!$A$5:$Z$58,MATCH($A48,'Points - Runs'!$A$5:$A$58,0),MATCH(W$7,'Points - Runs'!$A$5:$Z$5,0)))+((INDEX('Points - Runs 50s'!$A$5:$Z$58,MATCH($A48,'Points - Runs 50s'!$A$5:$A$58,0),MATCH(W$7,'Points - Runs 50s'!$A$5:$Z$5,0)))*25)+((INDEX('Points - Runs 100s'!$A$5:$Z$58,MATCH($A48,'Points - Runs 100s'!$A$5:$A$58,0),MATCH(W$7,'Points - Runs 100s'!$A$5:$Z$5,0)))*50)+((INDEX('Points - Wickets'!$A$5:$Z$58,MATCH($A48,'Points - Wickets'!$A$5:$A$58,0),MATCH(W$7,'Points - Wickets'!$A$5:$Z$5,0)))*10)+((INDEX('Points - 5 fers'!$A$5:$Z$58,MATCH($A48,'Points - 5 fers'!$A$5:$A$58,0),MATCH(W$7,'Points - 5 fers'!$A$5:$Z$5,0)))*50)+((INDEX('Points - Hattrick'!$A$5:$Z$58,MATCH($A48,'Points - Hattrick'!$A$5:$A$58,0),MATCH(W$7,'Points - Hattrick'!$A$5:$Z$5,0)))*100)+((INDEX('Points - Fielding'!$A$5:$Z$58,MATCH($A48,'Points - Fielding'!$A$5:$A$58,0),MATCH(W$7,'Points - Fielding'!$A$5:$Z$5,0)))*10)</f>
        <v>0</v>
      </c>
      <c r="X48" s="130">
        <f>(INDEX('Points - Runs'!$A$5:$Z$58,MATCH($A48,'Points - Runs'!$A$5:$A$58,0),MATCH(X$7,'Points - Runs'!$A$5:$Z$5,0)))+((INDEX('Points - Runs 50s'!$A$5:$Z$58,MATCH($A48,'Points - Runs 50s'!$A$5:$A$58,0),MATCH(X$7,'Points - Runs 50s'!$A$5:$Z$5,0)))*25)+((INDEX('Points - Runs 100s'!$A$5:$Z$58,MATCH($A48,'Points - Runs 100s'!$A$5:$A$58,0),MATCH(X$7,'Points - Runs 100s'!$A$5:$Z$5,0)))*50)+((INDEX('Points - Wickets'!$A$5:$Z$58,MATCH($A48,'Points - Wickets'!$A$5:$A$58,0),MATCH(X$7,'Points - Wickets'!$A$5:$Z$5,0)))*10)+((INDEX('Points - 5 fers'!$A$5:$Z$58,MATCH($A48,'Points - 5 fers'!$A$5:$A$58,0),MATCH(X$7,'Points - 5 fers'!$A$5:$Z$5,0)))*50)+((INDEX('Points - Hattrick'!$A$5:$Z$58,MATCH($A48,'Points - Hattrick'!$A$5:$A$58,0),MATCH(X$7,'Points - Hattrick'!$A$5:$Z$5,0)))*100)+((INDEX('Points - Fielding'!$A$5:$Z$58,MATCH($A48,'Points - Fielding'!$A$5:$A$58,0),MATCH(X$7,'Points - Fielding'!$A$5:$Z$5,0)))*10)</f>
        <v>0</v>
      </c>
      <c r="Y48" s="130">
        <f>(INDEX('Points - Runs'!$A$5:$Z$58,MATCH($A48,'Points - Runs'!$A$5:$A$58,0),MATCH(Y$7,'Points - Runs'!$A$5:$Z$5,0)))+((INDEX('Points - Runs 50s'!$A$5:$Z$58,MATCH($A48,'Points - Runs 50s'!$A$5:$A$58,0),MATCH(Y$7,'Points - Runs 50s'!$A$5:$Z$5,0)))*25)+((INDEX('Points - Runs 100s'!$A$5:$Z$58,MATCH($A48,'Points - Runs 100s'!$A$5:$A$58,0),MATCH(Y$7,'Points - Runs 100s'!$A$5:$Z$5,0)))*50)+((INDEX('Points - Wickets'!$A$5:$Z$58,MATCH($A48,'Points - Wickets'!$A$5:$A$58,0),MATCH(Y$7,'Points - Wickets'!$A$5:$Z$5,0)))*10)+((INDEX('Points - 5 fers'!$A$5:$Z$58,MATCH($A48,'Points - 5 fers'!$A$5:$A$58,0),MATCH(Y$7,'Points - 5 fers'!$A$5:$Z$5,0)))*50)+((INDEX('Points - Hattrick'!$A$5:$Z$58,MATCH($A48,'Points - Hattrick'!$A$5:$A$58,0),MATCH(Y$7,'Points - Hattrick'!$A$5:$Z$5,0)))*100)+((INDEX('Points - Fielding'!$A$5:$Z$58,MATCH($A48,'Points - Fielding'!$A$5:$A$58,0),MATCH(Y$7,'Points - Fielding'!$A$5:$Z$5,0)))*10)</f>
        <v>0</v>
      </c>
      <c r="Z48" s="130">
        <f>(INDEX('Points - Runs'!$A$5:$Z$58,MATCH($A48,'Points - Runs'!$A$5:$A$58,0),MATCH(Z$7,'Points - Runs'!$A$5:$Z$5,0)))+((INDEX('Points - Runs 50s'!$A$5:$Z$58,MATCH($A48,'Points - Runs 50s'!$A$5:$A$58,0),MATCH(Z$7,'Points - Runs 50s'!$A$5:$Z$5,0)))*25)+((INDEX('Points - Runs 100s'!$A$5:$Z$58,MATCH($A48,'Points - Runs 100s'!$A$5:$A$58,0),MATCH(Z$7,'Points - Runs 100s'!$A$5:$Z$5,0)))*50)+((INDEX('Points - Wickets'!$A$5:$Z$58,MATCH($A48,'Points - Wickets'!$A$5:$A$58,0),MATCH(Z$7,'Points - Wickets'!$A$5:$Z$5,0)))*10)+((INDEX('Points - 5 fers'!$A$5:$Z$58,MATCH($A48,'Points - 5 fers'!$A$5:$A$58,0),MATCH(Z$7,'Points - 5 fers'!$A$5:$Z$5,0)))*50)+((INDEX('Points - Hattrick'!$A$5:$Z$58,MATCH($A48,'Points - Hattrick'!$A$5:$A$58,0),MATCH(Z$7,'Points - Hattrick'!$A$5:$Z$5,0)))*100)+((INDEX('Points - Fielding'!$A$5:$Z$58,MATCH($A48,'Points - Fielding'!$A$5:$A$58,0),MATCH(Z$7,'Points - Fielding'!$A$5:$Z$5,0)))*10)</f>
        <v>0</v>
      </c>
      <c r="AA48" s="233">
        <f t="shared" si="2"/>
        <v>393</v>
      </c>
      <c r="AB48" s="231">
        <f t="shared" si="3"/>
        <v>276</v>
      </c>
      <c r="AC48" s="231">
        <f t="shared" si="4"/>
        <v>0</v>
      </c>
      <c r="AD48" s="231">
        <f t="shared" si="5"/>
        <v>0</v>
      </c>
      <c r="AE48" s="120">
        <f t="shared" si="0"/>
        <v>669</v>
      </c>
      <c r="AF48" s="187">
        <f t="shared" si="1"/>
        <v>133.80000000000001</v>
      </c>
      <c r="AH48" s="125">
        <f t="shared" si="6"/>
        <v>4</v>
      </c>
    </row>
    <row r="49" spans="1:34" s="125" customFormat="1" ht="18.75" customHeight="1" x14ac:dyDescent="0.25">
      <c r="A49" s="125" t="s">
        <v>14</v>
      </c>
      <c r="B49" s="126" t="s">
        <v>80</v>
      </c>
      <c r="C49" s="125" t="s">
        <v>105</v>
      </c>
      <c r="D49" s="127">
        <v>4.5</v>
      </c>
      <c r="E49" s="139">
        <f>(INDEX('Points - Runs'!$A$5:$Z$58,MATCH($A49,'Points - Runs'!$A$5:$A$58,0),MATCH(E$7,'Points - Runs'!$A$5:$Z$5,0)))+((INDEX('Points - Runs 50s'!$A$5:$Z$58,MATCH($A49,'Points - Runs 50s'!$A$5:$A$58,0),MATCH(E$7,'Points - Runs 50s'!$A$5:$Z$5,0)))*25)+((INDEX('Points - Runs 100s'!$A$5:$Z$58,MATCH($A49,'Points - Runs 100s'!$A$5:$A$58,0),MATCH(E$7,'Points - Runs 100s'!$A$5:$Z$5,0)))*50)+((INDEX('Points - Wickets'!$A$5:$Z$58,MATCH($A49,'Points - Wickets'!$A$5:$A$58,0),MATCH(E$7,'Points - Wickets'!$A$5:$Z$5,0)))*10)+((INDEX('Points - 5 fers'!$A$5:$Z$58,MATCH($A49,'Points - 5 fers'!$A$5:$A$58,0),MATCH(E$7,'Points - 5 fers'!$A$5:$Z$5,0)))*50)+((INDEX('Points - Hattrick'!$A$5:$Z$58,MATCH($A49,'Points - Hattrick'!$A$5:$A$58,0),MATCH(E$7,'Points - Hattrick'!$A$5:$Z$5,0)))*100)+((INDEX('Points - Fielding'!$A$5:$Z$58,MATCH($A49,'Points - Fielding'!$A$5:$A$58,0),MATCH(E$7,'Points - Fielding'!$A$5:$Z$5,0)))*10)</f>
        <v>56</v>
      </c>
      <c r="F49" s="139">
        <f>(INDEX('Points - Runs'!$A$5:$Z$58,MATCH($A49,'Points - Runs'!$A$5:$A$58,0),MATCH(F$7,'Points - Runs'!$A$5:$Z$5,0)))+((INDEX('Points - Runs 50s'!$A$5:$Z$58,MATCH($A49,'Points - Runs 50s'!$A$5:$A$58,0),MATCH(F$7,'Points - Runs 50s'!$A$5:$Z$5,0)))*25)+((INDEX('Points - Runs 100s'!$A$5:$Z$58,MATCH($A49,'Points - Runs 100s'!$A$5:$A$58,0),MATCH(F$7,'Points - Runs 100s'!$A$5:$Z$5,0)))*50)+((INDEX('Points - Wickets'!$A$5:$Z$58,MATCH($A49,'Points - Wickets'!$A$5:$A$58,0),MATCH(F$7,'Points - Wickets'!$A$5:$Z$5,0)))*10)+((INDEX('Points - 5 fers'!$A$5:$Z$58,MATCH($A49,'Points - 5 fers'!$A$5:$A$58,0),MATCH(F$7,'Points - 5 fers'!$A$5:$Z$5,0)))*50)+((INDEX('Points - Hattrick'!$A$5:$Z$58,MATCH($A49,'Points - Hattrick'!$A$5:$A$58,0),MATCH(F$7,'Points - Hattrick'!$A$5:$Z$5,0)))*100)+((INDEX('Points - Fielding'!$A$5:$Z$58,MATCH($A49,'Points - Fielding'!$A$5:$A$58,0),MATCH(F$7,'Points - Fielding'!$A$5:$Z$5,0)))*10)</f>
        <v>0</v>
      </c>
      <c r="G49" s="139">
        <f>(INDEX('Points - Runs'!$A$5:$Z$58,MATCH($A49,'Points - Runs'!$A$5:$A$58,0),MATCH(G$7,'Points - Runs'!$A$5:$Z$5,0)))+((INDEX('Points - Runs 50s'!$A$5:$Z$58,MATCH($A49,'Points - Runs 50s'!$A$5:$A$58,0),MATCH(G$7,'Points - Runs 50s'!$A$5:$Z$5,0)))*25)+((INDEX('Points - Runs 100s'!$A$5:$Z$58,MATCH($A49,'Points - Runs 100s'!$A$5:$A$58,0),MATCH(G$7,'Points - Runs 100s'!$A$5:$Z$5,0)))*50)+((INDEX('Points - Wickets'!$A$5:$Z$58,MATCH($A49,'Points - Wickets'!$A$5:$A$58,0),MATCH(G$7,'Points - Wickets'!$A$5:$Z$5,0)))*10)+((INDEX('Points - 5 fers'!$A$5:$Z$58,MATCH($A49,'Points - 5 fers'!$A$5:$A$58,0),MATCH(G$7,'Points - 5 fers'!$A$5:$Z$5,0)))*50)+((INDEX('Points - Hattrick'!$A$5:$Z$58,MATCH($A49,'Points - Hattrick'!$A$5:$A$58,0),MATCH(G$7,'Points - Hattrick'!$A$5:$Z$5,0)))*100)+((INDEX('Points - Fielding'!$A$5:$Z$58,MATCH($A49,'Points - Fielding'!$A$5:$A$58,0),MATCH(G$7,'Points - Fielding'!$A$5:$Z$5,0)))*10)</f>
        <v>22</v>
      </c>
      <c r="H49" s="128">
        <f>(INDEX('Points - Runs'!$A$5:$Z$58,MATCH($A49,'Points - Runs'!$A$5:$A$58,0),MATCH(H$7,'Points - Runs'!$A$5:$Z$5,0)))+((INDEX('Points - Runs 50s'!$A$5:$Z$58,MATCH($A49,'Points - Runs 50s'!$A$5:$A$58,0),MATCH(H$7,'Points - Runs 50s'!$A$5:$Z$5,0)))*25)+((INDEX('Points - Runs 100s'!$A$5:$Z$58,MATCH($A49,'Points - Runs 100s'!$A$5:$A$58,0),MATCH(H$7,'Points - Runs 100s'!$A$5:$Z$5,0)))*50)+((INDEX('Points - Wickets'!$A$5:$Z$58,MATCH($A49,'Points - Wickets'!$A$5:$A$58,0),MATCH(H$7,'Points - Wickets'!$A$5:$Z$5,0)))*10)+((INDEX('Points - 5 fers'!$A$5:$Z$58,MATCH($A49,'Points - 5 fers'!$A$5:$A$58,0),MATCH(H$7,'Points - 5 fers'!$A$5:$Z$5,0)))*50)+((INDEX('Points - Hattrick'!$A$5:$Z$58,MATCH($A49,'Points - Hattrick'!$A$5:$A$58,0),MATCH(H$7,'Points - Hattrick'!$A$5:$Z$5,0)))*100)+((INDEX('Points - Fielding'!$A$5:$Z$58,MATCH($A49,'Points - Fielding'!$A$5:$A$58,0),MATCH(H$7,'Points - Fielding'!$A$5:$Z$5,0)))*10)</f>
        <v>0</v>
      </c>
      <c r="I49" s="128">
        <f>(INDEX('Points - Runs'!$A$5:$Z$58,MATCH($A49,'Points - Runs'!$A$5:$A$58,0),MATCH(I$7,'Points - Runs'!$A$5:$Z$5,0)))+((INDEX('Points - Runs 50s'!$A$5:$Z$58,MATCH($A49,'Points - Runs 50s'!$A$5:$A$58,0),MATCH(I$7,'Points - Runs 50s'!$A$5:$Z$5,0)))*25)+((INDEX('Points - Runs 100s'!$A$5:$Z$58,MATCH($A49,'Points - Runs 100s'!$A$5:$A$58,0),MATCH(I$7,'Points - Runs 100s'!$A$5:$Z$5,0)))*50)+((INDEX('Points - Wickets'!$A$5:$Z$58,MATCH($A49,'Points - Wickets'!$A$5:$A$58,0),MATCH(I$7,'Points - Wickets'!$A$5:$Z$5,0)))*10)+((INDEX('Points - 5 fers'!$A$5:$Z$58,MATCH($A49,'Points - 5 fers'!$A$5:$A$58,0),MATCH(I$7,'Points - 5 fers'!$A$5:$Z$5,0)))*50)+((INDEX('Points - Hattrick'!$A$5:$Z$58,MATCH($A49,'Points - Hattrick'!$A$5:$A$58,0),MATCH(I$7,'Points - Hattrick'!$A$5:$Z$5,0)))*100)+((INDEX('Points - Fielding'!$A$5:$Z$58,MATCH($A49,'Points - Fielding'!$A$5:$A$58,0),MATCH(I$7,'Points - Fielding'!$A$5:$Z$5,0)))*10)</f>
        <v>0</v>
      </c>
      <c r="J49" s="130">
        <f>(INDEX('Points - Runs'!$A$5:$Z$58,MATCH($A49,'Points - Runs'!$A$5:$A$58,0),MATCH(J$7,'Points - Runs'!$A$5:$Z$5,0)))+((INDEX('Points - Runs 50s'!$A$5:$Z$58,MATCH($A49,'Points - Runs 50s'!$A$5:$A$58,0),MATCH(J$7,'Points - Runs 50s'!$A$5:$Z$5,0)))*25)+((INDEX('Points - Runs 100s'!$A$5:$Z$58,MATCH($A49,'Points - Runs 100s'!$A$5:$A$58,0),MATCH(J$7,'Points - Runs 100s'!$A$5:$Z$5,0)))*50)+((INDEX('Points - Wickets'!$A$5:$Z$58,MATCH($A49,'Points - Wickets'!$A$5:$A$58,0),MATCH(J$7,'Points - Wickets'!$A$5:$Z$5,0)))*10)+((INDEX('Points - 5 fers'!$A$5:$Z$58,MATCH($A49,'Points - 5 fers'!$A$5:$A$58,0),MATCH(J$7,'Points - 5 fers'!$A$5:$Z$5,0)))*50)+((INDEX('Points - Hattrick'!$A$5:$Z$58,MATCH($A49,'Points - Hattrick'!$A$5:$A$58,0),MATCH(J$7,'Points - Hattrick'!$A$5:$Z$5,0)))*100)+((INDEX('Points - Fielding'!$A$5:$Z$58,MATCH($A49,'Points - Fielding'!$A$5:$A$58,0),MATCH(J$7,'Points - Fielding'!$A$5:$Z$5,0)))*10)</f>
        <v>0</v>
      </c>
      <c r="K49" s="129">
        <f>(INDEX('Points - Runs'!$A$5:$Z$58,MATCH($A49,'Points - Runs'!$A$5:$A$58,0),MATCH(K$7,'Points - Runs'!$A$5:$Z$5,0)))+((INDEX('Points - Runs 50s'!$A$5:$Z$58,MATCH($A49,'Points - Runs 50s'!$A$5:$A$58,0),MATCH(K$7,'Points - Runs 50s'!$A$5:$Z$5,0)))*25)+((INDEX('Points - Runs 100s'!$A$5:$Z$58,MATCH($A49,'Points - Runs 100s'!$A$5:$A$58,0),MATCH(K$7,'Points - Runs 100s'!$A$5:$Z$5,0)))*50)+((INDEX('Points - Wickets'!$A$5:$Z$58,MATCH($A49,'Points - Wickets'!$A$5:$A$58,0),MATCH(K$7,'Points - Wickets'!$A$5:$Z$5,0)))*10)+((INDEX('Points - 5 fers'!$A$5:$Z$58,MATCH($A49,'Points - 5 fers'!$A$5:$A$58,0),MATCH(K$7,'Points - 5 fers'!$A$5:$Z$5,0)))*50)+((INDEX('Points - Hattrick'!$A$5:$Z$58,MATCH($A49,'Points - Hattrick'!$A$5:$A$58,0),MATCH(K$7,'Points - Hattrick'!$A$5:$Z$5,0)))*100)+((INDEX('Points - Fielding'!$A$5:$Z$58,MATCH($A49,'Points - Fielding'!$A$5:$A$58,0),MATCH(K$7,'Points - Fielding'!$A$5:$Z$5,0)))*10)</f>
        <v>0</v>
      </c>
      <c r="L49" s="130">
        <f>(INDEX('Points - Runs'!$A$5:$Z$58,MATCH($A49,'Points - Runs'!$A$5:$A$58,0),MATCH(L$7,'Points - Runs'!$A$5:$Z$5,0)))+((INDEX('Points - Runs 50s'!$A$5:$Z$58,MATCH($A49,'Points - Runs 50s'!$A$5:$A$58,0),MATCH(L$7,'Points - Runs 50s'!$A$5:$Z$5,0)))*25)+((INDEX('Points - Runs 100s'!$A$5:$Z$58,MATCH($A49,'Points - Runs 100s'!$A$5:$A$58,0),MATCH(L$7,'Points - Runs 100s'!$A$5:$Z$5,0)))*50)+((INDEX('Points - Wickets'!$A$5:$Z$58,MATCH($A49,'Points - Wickets'!$A$5:$A$58,0),MATCH(L$7,'Points - Wickets'!$A$5:$Z$5,0)))*10)+((INDEX('Points - 5 fers'!$A$5:$Z$58,MATCH($A49,'Points - 5 fers'!$A$5:$A$58,0),MATCH(L$7,'Points - 5 fers'!$A$5:$Z$5,0)))*50)+((INDEX('Points - Hattrick'!$A$5:$Z$58,MATCH($A49,'Points - Hattrick'!$A$5:$A$58,0),MATCH(L$7,'Points - Hattrick'!$A$5:$Z$5,0)))*100)+((INDEX('Points - Fielding'!$A$5:$Z$58,MATCH($A49,'Points - Fielding'!$A$5:$A$58,0),MATCH(L$7,'Points - Fielding'!$A$5:$Z$5,0)))*10)</f>
        <v>0</v>
      </c>
      <c r="M49" s="130">
        <f>(INDEX('Points - Runs'!$A$5:$Z$58,MATCH($A49,'Points - Runs'!$A$5:$A$58,0),MATCH(M$7,'Points - Runs'!$A$5:$Z$5,0)))+((INDEX('Points - Runs 50s'!$A$5:$Z$58,MATCH($A49,'Points - Runs 50s'!$A$5:$A$58,0),MATCH(M$7,'Points - Runs 50s'!$A$5:$Z$5,0)))*25)+((INDEX('Points - Runs 100s'!$A$5:$Z$58,MATCH($A49,'Points - Runs 100s'!$A$5:$A$58,0),MATCH(M$7,'Points - Runs 100s'!$A$5:$Z$5,0)))*50)+((INDEX('Points - Wickets'!$A$5:$Z$58,MATCH($A49,'Points - Wickets'!$A$5:$A$58,0),MATCH(M$7,'Points - Wickets'!$A$5:$Z$5,0)))*10)+((INDEX('Points - 5 fers'!$A$5:$Z$58,MATCH($A49,'Points - 5 fers'!$A$5:$A$58,0),MATCH(M$7,'Points - 5 fers'!$A$5:$Z$5,0)))*50)+((INDEX('Points - Hattrick'!$A$5:$Z$58,MATCH($A49,'Points - Hattrick'!$A$5:$A$58,0),MATCH(M$7,'Points - Hattrick'!$A$5:$Z$5,0)))*100)+((INDEX('Points - Fielding'!$A$5:$Z$58,MATCH($A49,'Points - Fielding'!$A$5:$A$58,0),MATCH(M$7,'Points - Fielding'!$A$5:$Z$5,0)))*10)</f>
        <v>0</v>
      </c>
      <c r="N49" s="130">
        <f>(INDEX('Points - Runs'!$A$5:$Z$58,MATCH($A49,'Points - Runs'!$A$5:$A$58,0),MATCH(N$7,'Points - Runs'!$A$5:$Z$5,0)))+((INDEX('Points - Runs 50s'!$A$5:$Z$58,MATCH($A49,'Points - Runs 50s'!$A$5:$A$58,0),MATCH(N$7,'Points - Runs 50s'!$A$5:$Z$5,0)))*25)+((INDEX('Points - Runs 100s'!$A$5:$Z$58,MATCH($A49,'Points - Runs 100s'!$A$5:$A$58,0),MATCH(N$7,'Points - Runs 100s'!$A$5:$Z$5,0)))*50)+((INDEX('Points - Wickets'!$A$5:$Z$58,MATCH($A49,'Points - Wickets'!$A$5:$A$58,0),MATCH(N$7,'Points - Wickets'!$A$5:$Z$5,0)))*10)+((INDEX('Points - 5 fers'!$A$5:$Z$58,MATCH($A49,'Points - 5 fers'!$A$5:$A$58,0),MATCH(N$7,'Points - 5 fers'!$A$5:$Z$5,0)))*50)+((INDEX('Points - Hattrick'!$A$5:$Z$58,MATCH($A49,'Points - Hattrick'!$A$5:$A$58,0),MATCH(N$7,'Points - Hattrick'!$A$5:$Z$5,0)))*100)+((INDEX('Points - Fielding'!$A$5:$Z$58,MATCH($A49,'Points - Fielding'!$A$5:$A$58,0),MATCH(N$7,'Points - Fielding'!$A$5:$Z$5,0)))*10)</f>
        <v>0</v>
      </c>
      <c r="O49" s="130">
        <f>(INDEX('Points - Runs'!$A$5:$Z$58,MATCH($A49,'Points - Runs'!$A$5:$A$58,0),MATCH(O$7,'Points - Runs'!$A$5:$Z$5,0)))+((INDEX('Points - Runs 50s'!$A$5:$Z$58,MATCH($A49,'Points - Runs 50s'!$A$5:$A$58,0),MATCH(O$7,'Points - Runs 50s'!$A$5:$Z$5,0)))*25)+((INDEX('Points - Runs 100s'!$A$5:$Z$58,MATCH($A49,'Points - Runs 100s'!$A$5:$A$58,0),MATCH(O$7,'Points - Runs 100s'!$A$5:$Z$5,0)))*50)+((INDEX('Points - Wickets'!$A$5:$Z$58,MATCH($A49,'Points - Wickets'!$A$5:$A$58,0),MATCH(O$7,'Points - Wickets'!$A$5:$Z$5,0)))*10)+((INDEX('Points - 5 fers'!$A$5:$Z$58,MATCH($A49,'Points - 5 fers'!$A$5:$A$58,0),MATCH(O$7,'Points - 5 fers'!$A$5:$Z$5,0)))*50)+((INDEX('Points - Hattrick'!$A$5:$Z$58,MATCH($A49,'Points - Hattrick'!$A$5:$A$58,0),MATCH(O$7,'Points - Hattrick'!$A$5:$Z$5,0)))*100)+((INDEX('Points - Fielding'!$A$5:$Z$58,MATCH($A49,'Points - Fielding'!$A$5:$A$58,0),MATCH(O$7,'Points - Fielding'!$A$5:$Z$5,0)))*10)</f>
        <v>0</v>
      </c>
      <c r="P49" s="131">
        <f>(INDEX('Points - Runs'!$A$5:$Z$58,MATCH($A49,'Points - Runs'!$A$5:$A$58,0),MATCH(P$7,'Points - Runs'!$A$5:$Z$5,0)))+((INDEX('Points - Runs 50s'!$A$5:$Z$58,MATCH($A49,'Points - Runs 50s'!$A$5:$A$58,0),MATCH(P$7,'Points - Runs 50s'!$A$5:$Z$5,0)))*25)+((INDEX('Points - Runs 100s'!$A$5:$Z$58,MATCH($A49,'Points - Runs 100s'!$A$5:$A$58,0),MATCH(P$7,'Points - Runs 100s'!$A$5:$Z$5,0)))*50)+((INDEX('Points - Wickets'!$A$5:$Z$58,MATCH($A49,'Points - Wickets'!$A$5:$A$58,0),MATCH(P$7,'Points - Wickets'!$A$5:$Z$5,0)))*10)+((INDEX('Points - 5 fers'!$A$5:$Z$58,MATCH($A49,'Points - 5 fers'!$A$5:$A$58,0),MATCH(P$7,'Points - 5 fers'!$A$5:$Z$5,0)))*50)+((INDEX('Points - Hattrick'!$A$5:$Z$58,MATCH($A49,'Points - Hattrick'!$A$5:$A$58,0),MATCH(P$7,'Points - Hattrick'!$A$5:$Z$5,0)))*100)+((INDEX('Points - Fielding'!$A$5:$Z$58,MATCH($A49,'Points - Fielding'!$A$5:$A$58,0),MATCH(P$7,'Points - Fielding'!$A$5:$Z$5,0)))*10)</f>
        <v>14</v>
      </c>
      <c r="Q49" s="128">
        <f>(INDEX('Points - Runs'!$A$5:$Z$58,MATCH($A49,'Points - Runs'!$A$5:$A$58,0),MATCH(Q$7,'Points - Runs'!$A$5:$Z$5,0)))+((INDEX('Points - Runs 50s'!$A$5:$Z$58,MATCH($A49,'Points - Runs 50s'!$A$5:$A$58,0),MATCH(Q$7,'Points - Runs 50s'!$A$5:$Z$5,0)))*25)+((INDEX('Points - Runs 100s'!$A$5:$Z$58,MATCH($A49,'Points - Runs 100s'!$A$5:$A$58,0),MATCH(Q$7,'Points - Runs 100s'!$A$5:$Z$5,0)))*50)+((INDEX('Points - Wickets'!$A$5:$Z$58,MATCH($A49,'Points - Wickets'!$A$5:$A$58,0),MATCH(Q$7,'Points - Wickets'!$A$5:$Z$5,0)))*10)+((INDEX('Points - 5 fers'!$A$5:$Z$58,MATCH($A49,'Points - 5 fers'!$A$5:$A$58,0),MATCH(Q$7,'Points - 5 fers'!$A$5:$Z$5,0)))*50)+((INDEX('Points - Hattrick'!$A$5:$Z$58,MATCH($A49,'Points - Hattrick'!$A$5:$A$58,0),MATCH(Q$7,'Points - Hattrick'!$A$5:$Z$5,0)))*100)+((INDEX('Points - Fielding'!$A$5:$Z$58,MATCH($A49,'Points - Fielding'!$A$5:$A$58,0),MATCH(Q$7,'Points - Fielding'!$A$5:$Z$5,0)))*10)</f>
        <v>0</v>
      </c>
      <c r="R49" s="128">
        <f>(INDEX('Points - Runs'!$A$5:$Z$58,MATCH($A49,'Points - Runs'!$A$5:$A$58,0),MATCH(R$7,'Points - Runs'!$A$5:$Z$5,0)))+((INDEX('Points - Runs 50s'!$A$5:$Z$58,MATCH($A49,'Points - Runs 50s'!$A$5:$A$58,0),MATCH(R$7,'Points - Runs 50s'!$A$5:$Z$5,0)))*25)+((INDEX('Points - Runs 100s'!$A$5:$Z$58,MATCH($A49,'Points - Runs 100s'!$A$5:$A$58,0),MATCH(R$7,'Points - Runs 100s'!$A$5:$Z$5,0)))*50)+((INDEX('Points - Wickets'!$A$5:$Z$58,MATCH($A49,'Points - Wickets'!$A$5:$A$58,0),MATCH(R$7,'Points - Wickets'!$A$5:$Z$5,0)))*10)+((INDEX('Points - 5 fers'!$A$5:$Z$58,MATCH($A49,'Points - 5 fers'!$A$5:$A$58,0),MATCH(R$7,'Points - 5 fers'!$A$5:$Z$5,0)))*50)+((INDEX('Points - Hattrick'!$A$5:$Z$58,MATCH($A49,'Points - Hattrick'!$A$5:$A$58,0),MATCH(R$7,'Points - Hattrick'!$A$5:$Z$5,0)))*100)+((INDEX('Points - Fielding'!$A$5:$Z$58,MATCH($A49,'Points - Fielding'!$A$5:$A$58,0),MATCH(R$7,'Points - Fielding'!$A$5:$Z$5,0)))*10)</f>
        <v>0</v>
      </c>
      <c r="S49" s="128">
        <f>(INDEX('Points - Runs'!$A$5:$Z$58,MATCH($A49,'Points - Runs'!$A$5:$A$58,0),MATCH(S$7,'Points - Runs'!$A$5:$Z$5,0)))+((INDEX('Points - Runs 50s'!$A$5:$Z$58,MATCH($A49,'Points - Runs 50s'!$A$5:$A$58,0),MATCH(S$7,'Points - Runs 50s'!$A$5:$Z$5,0)))*25)+((INDEX('Points - Runs 100s'!$A$5:$Z$58,MATCH($A49,'Points - Runs 100s'!$A$5:$A$58,0),MATCH(S$7,'Points - Runs 100s'!$A$5:$Z$5,0)))*50)+((INDEX('Points - Wickets'!$A$5:$Z$58,MATCH($A49,'Points - Wickets'!$A$5:$A$58,0),MATCH(S$7,'Points - Wickets'!$A$5:$Z$5,0)))*10)+((INDEX('Points - 5 fers'!$A$5:$Z$58,MATCH($A49,'Points - 5 fers'!$A$5:$A$58,0),MATCH(S$7,'Points - 5 fers'!$A$5:$Z$5,0)))*50)+((INDEX('Points - Hattrick'!$A$5:$Z$58,MATCH($A49,'Points - Hattrick'!$A$5:$A$58,0),MATCH(S$7,'Points - Hattrick'!$A$5:$Z$5,0)))*100)+((INDEX('Points - Fielding'!$A$5:$Z$58,MATCH($A49,'Points - Fielding'!$A$5:$A$58,0),MATCH(S$7,'Points - Fielding'!$A$5:$Z$5,0)))*10)</f>
        <v>0</v>
      </c>
      <c r="T49" s="128">
        <f>(INDEX('Points - Runs'!$A$5:$Z$58,MATCH($A49,'Points - Runs'!$A$5:$A$58,0),MATCH(T$7,'Points - Runs'!$A$5:$Z$5,0)))+((INDEX('Points - Runs 50s'!$A$5:$Z$58,MATCH($A49,'Points - Runs 50s'!$A$5:$A$58,0),MATCH(T$7,'Points - Runs 50s'!$A$5:$Z$5,0)))*25)+((INDEX('Points - Runs 100s'!$A$5:$Z$58,MATCH($A49,'Points - Runs 100s'!$A$5:$A$58,0),MATCH(T$7,'Points - Runs 100s'!$A$5:$Z$5,0)))*50)+((INDEX('Points - Wickets'!$A$5:$Z$58,MATCH($A49,'Points - Wickets'!$A$5:$A$58,0),MATCH(T$7,'Points - Wickets'!$A$5:$Z$5,0)))*10)+((INDEX('Points - 5 fers'!$A$5:$Z$58,MATCH($A49,'Points - 5 fers'!$A$5:$A$58,0),MATCH(T$7,'Points - 5 fers'!$A$5:$Z$5,0)))*50)+((INDEX('Points - Hattrick'!$A$5:$Z$58,MATCH($A49,'Points - Hattrick'!$A$5:$A$58,0),MATCH(T$7,'Points - Hattrick'!$A$5:$Z$5,0)))*100)+((INDEX('Points - Fielding'!$A$5:$Z$58,MATCH($A49,'Points - Fielding'!$A$5:$A$58,0),MATCH(T$7,'Points - Fielding'!$A$5:$Z$5,0)))*10)</f>
        <v>0</v>
      </c>
      <c r="U49" s="128">
        <f>(INDEX('Points - Runs'!$A$5:$Z$58,MATCH($A49,'Points - Runs'!$A$5:$A$58,0),MATCH(U$7,'Points - Runs'!$A$5:$Z$5,0)))+((INDEX('Points - Runs 50s'!$A$5:$Z$58,MATCH($A49,'Points - Runs 50s'!$A$5:$A$58,0),MATCH(U$7,'Points - Runs 50s'!$A$5:$Z$5,0)))*25)+((INDEX('Points - Runs 100s'!$A$5:$Z$58,MATCH($A49,'Points - Runs 100s'!$A$5:$A$58,0),MATCH(U$7,'Points - Runs 100s'!$A$5:$Z$5,0)))*50)+((INDEX('Points - Wickets'!$A$5:$Z$58,MATCH($A49,'Points - Wickets'!$A$5:$A$58,0),MATCH(U$7,'Points - Wickets'!$A$5:$Z$5,0)))*10)+((INDEX('Points - 5 fers'!$A$5:$Z$58,MATCH($A49,'Points - 5 fers'!$A$5:$A$58,0),MATCH(U$7,'Points - 5 fers'!$A$5:$Z$5,0)))*50)+((INDEX('Points - Hattrick'!$A$5:$Z$58,MATCH($A49,'Points - Hattrick'!$A$5:$A$58,0),MATCH(U$7,'Points - Hattrick'!$A$5:$Z$5,0)))*100)+((INDEX('Points - Fielding'!$A$5:$Z$58,MATCH($A49,'Points - Fielding'!$A$5:$A$58,0),MATCH(U$7,'Points - Fielding'!$A$5:$Z$5,0)))*10)</f>
        <v>0</v>
      </c>
      <c r="V49" s="128">
        <f>(INDEX('Points - Runs'!$A$5:$Z$58,MATCH($A49,'Points - Runs'!$A$5:$A$58,0),MATCH(V$7,'Points - Runs'!$A$5:$Z$5,0)))+((INDEX('Points - Runs 50s'!$A$5:$Z$58,MATCH($A49,'Points - Runs 50s'!$A$5:$A$58,0),MATCH(V$7,'Points - Runs 50s'!$A$5:$Z$5,0)))*25)+((INDEX('Points - Runs 100s'!$A$5:$Z$58,MATCH($A49,'Points - Runs 100s'!$A$5:$A$58,0),MATCH(V$7,'Points - Runs 100s'!$A$5:$Z$5,0)))*50)+((INDEX('Points - Wickets'!$A$5:$Z$58,MATCH($A49,'Points - Wickets'!$A$5:$A$58,0),MATCH(V$7,'Points - Wickets'!$A$5:$Z$5,0)))*10)+((INDEX('Points - 5 fers'!$A$5:$Z$58,MATCH($A49,'Points - 5 fers'!$A$5:$A$58,0),MATCH(V$7,'Points - 5 fers'!$A$5:$Z$5,0)))*50)+((INDEX('Points - Hattrick'!$A$5:$Z$58,MATCH($A49,'Points - Hattrick'!$A$5:$A$58,0),MATCH(V$7,'Points - Hattrick'!$A$5:$Z$5,0)))*100)+((INDEX('Points - Fielding'!$A$5:$Z$58,MATCH($A49,'Points - Fielding'!$A$5:$A$58,0),MATCH(V$7,'Points - Fielding'!$A$5:$Z$5,0)))*10)</f>
        <v>0</v>
      </c>
      <c r="W49" s="129">
        <f>(INDEX('Points - Runs'!$A$5:$Z$58,MATCH($A49,'Points - Runs'!$A$5:$A$58,0),MATCH(W$7,'Points - Runs'!$A$5:$Z$5,0)))+((INDEX('Points - Runs 50s'!$A$5:$Z$58,MATCH($A49,'Points - Runs 50s'!$A$5:$A$58,0),MATCH(W$7,'Points - Runs 50s'!$A$5:$Z$5,0)))*25)+((INDEX('Points - Runs 100s'!$A$5:$Z$58,MATCH($A49,'Points - Runs 100s'!$A$5:$A$58,0),MATCH(W$7,'Points - Runs 100s'!$A$5:$Z$5,0)))*50)+((INDEX('Points - Wickets'!$A$5:$Z$58,MATCH($A49,'Points - Wickets'!$A$5:$A$58,0),MATCH(W$7,'Points - Wickets'!$A$5:$Z$5,0)))*10)+((INDEX('Points - 5 fers'!$A$5:$Z$58,MATCH($A49,'Points - 5 fers'!$A$5:$A$58,0),MATCH(W$7,'Points - 5 fers'!$A$5:$Z$5,0)))*50)+((INDEX('Points - Hattrick'!$A$5:$Z$58,MATCH($A49,'Points - Hattrick'!$A$5:$A$58,0),MATCH(W$7,'Points - Hattrick'!$A$5:$Z$5,0)))*100)+((INDEX('Points - Fielding'!$A$5:$Z$58,MATCH($A49,'Points - Fielding'!$A$5:$A$58,0),MATCH(W$7,'Points - Fielding'!$A$5:$Z$5,0)))*10)</f>
        <v>0</v>
      </c>
      <c r="X49" s="130">
        <f>(INDEX('Points - Runs'!$A$5:$Z$58,MATCH($A49,'Points - Runs'!$A$5:$A$58,0),MATCH(X$7,'Points - Runs'!$A$5:$Z$5,0)))+((INDEX('Points - Runs 50s'!$A$5:$Z$58,MATCH($A49,'Points - Runs 50s'!$A$5:$A$58,0),MATCH(X$7,'Points - Runs 50s'!$A$5:$Z$5,0)))*25)+((INDEX('Points - Runs 100s'!$A$5:$Z$58,MATCH($A49,'Points - Runs 100s'!$A$5:$A$58,0),MATCH(X$7,'Points - Runs 100s'!$A$5:$Z$5,0)))*50)+((INDEX('Points - Wickets'!$A$5:$Z$58,MATCH($A49,'Points - Wickets'!$A$5:$A$58,0),MATCH(X$7,'Points - Wickets'!$A$5:$Z$5,0)))*10)+((INDEX('Points - 5 fers'!$A$5:$Z$58,MATCH($A49,'Points - 5 fers'!$A$5:$A$58,0),MATCH(X$7,'Points - 5 fers'!$A$5:$Z$5,0)))*50)+((INDEX('Points - Hattrick'!$A$5:$Z$58,MATCH($A49,'Points - Hattrick'!$A$5:$A$58,0),MATCH(X$7,'Points - Hattrick'!$A$5:$Z$5,0)))*100)+((INDEX('Points - Fielding'!$A$5:$Z$58,MATCH($A49,'Points - Fielding'!$A$5:$A$58,0),MATCH(X$7,'Points - Fielding'!$A$5:$Z$5,0)))*10)</f>
        <v>0</v>
      </c>
      <c r="Y49" s="130">
        <f>(INDEX('Points - Runs'!$A$5:$Z$58,MATCH($A49,'Points - Runs'!$A$5:$A$58,0),MATCH(Y$7,'Points - Runs'!$A$5:$Z$5,0)))+((INDEX('Points - Runs 50s'!$A$5:$Z$58,MATCH($A49,'Points - Runs 50s'!$A$5:$A$58,0),MATCH(Y$7,'Points - Runs 50s'!$A$5:$Z$5,0)))*25)+((INDEX('Points - Runs 100s'!$A$5:$Z$58,MATCH($A49,'Points - Runs 100s'!$A$5:$A$58,0),MATCH(Y$7,'Points - Runs 100s'!$A$5:$Z$5,0)))*50)+((INDEX('Points - Wickets'!$A$5:$Z$58,MATCH($A49,'Points - Wickets'!$A$5:$A$58,0),MATCH(Y$7,'Points - Wickets'!$A$5:$Z$5,0)))*10)+((INDEX('Points - 5 fers'!$A$5:$Z$58,MATCH($A49,'Points - 5 fers'!$A$5:$A$58,0),MATCH(Y$7,'Points - 5 fers'!$A$5:$Z$5,0)))*50)+((INDEX('Points - Hattrick'!$A$5:$Z$58,MATCH($A49,'Points - Hattrick'!$A$5:$A$58,0),MATCH(Y$7,'Points - Hattrick'!$A$5:$Z$5,0)))*100)+((INDEX('Points - Fielding'!$A$5:$Z$58,MATCH($A49,'Points - Fielding'!$A$5:$A$58,0),MATCH(Y$7,'Points - Fielding'!$A$5:$Z$5,0)))*10)</f>
        <v>0</v>
      </c>
      <c r="Z49" s="130">
        <f>(INDEX('Points - Runs'!$A$5:$Z$58,MATCH($A49,'Points - Runs'!$A$5:$A$58,0),MATCH(Z$7,'Points - Runs'!$A$5:$Z$5,0)))+((INDEX('Points - Runs 50s'!$A$5:$Z$58,MATCH($A49,'Points - Runs 50s'!$A$5:$A$58,0),MATCH(Z$7,'Points - Runs 50s'!$A$5:$Z$5,0)))*25)+((INDEX('Points - Runs 100s'!$A$5:$Z$58,MATCH($A49,'Points - Runs 100s'!$A$5:$A$58,0),MATCH(Z$7,'Points - Runs 100s'!$A$5:$Z$5,0)))*50)+((INDEX('Points - Wickets'!$A$5:$Z$58,MATCH($A49,'Points - Wickets'!$A$5:$A$58,0),MATCH(Z$7,'Points - Wickets'!$A$5:$Z$5,0)))*10)+((INDEX('Points - 5 fers'!$A$5:$Z$58,MATCH($A49,'Points - 5 fers'!$A$5:$A$58,0),MATCH(Z$7,'Points - 5 fers'!$A$5:$Z$5,0)))*50)+((INDEX('Points - Hattrick'!$A$5:$Z$58,MATCH($A49,'Points - Hattrick'!$A$5:$A$58,0),MATCH(Z$7,'Points - Hattrick'!$A$5:$Z$5,0)))*100)+((INDEX('Points - Fielding'!$A$5:$Z$58,MATCH($A49,'Points - Fielding'!$A$5:$A$58,0),MATCH(Z$7,'Points - Fielding'!$A$5:$Z$5,0)))*10)</f>
        <v>0</v>
      </c>
      <c r="AA49" s="233">
        <f t="shared" si="2"/>
        <v>78</v>
      </c>
      <c r="AB49" s="231">
        <f t="shared" si="3"/>
        <v>14</v>
      </c>
      <c r="AC49" s="231">
        <f t="shared" si="4"/>
        <v>0</v>
      </c>
      <c r="AD49" s="231">
        <f t="shared" si="5"/>
        <v>0</v>
      </c>
      <c r="AE49" s="120">
        <f t="shared" si="0"/>
        <v>92</v>
      </c>
      <c r="AF49" s="187">
        <f t="shared" si="1"/>
        <v>20.444444444444443</v>
      </c>
      <c r="AH49" s="125">
        <f t="shared" si="6"/>
        <v>36</v>
      </c>
    </row>
    <row r="50" spans="1:34" s="125" customFormat="1" ht="18.75" customHeight="1" x14ac:dyDescent="0.25">
      <c r="A50" s="125" t="s">
        <v>21</v>
      </c>
      <c r="B50" s="126" t="s">
        <v>80</v>
      </c>
      <c r="C50" s="125" t="s">
        <v>105</v>
      </c>
      <c r="D50" s="127">
        <v>4.5</v>
      </c>
      <c r="E50" s="139">
        <f>(INDEX('Points - Runs'!$A$5:$Z$58,MATCH($A50,'Points - Runs'!$A$5:$A$58,0),MATCH(E$7,'Points - Runs'!$A$5:$Z$5,0)))+((INDEX('Points - Runs 50s'!$A$5:$Z$58,MATCH($A50,'Points - Runs 50s'!$A$5:$A$58,0),MATCH(E$7,'Points - Runs 50s'!$A$5:$Z$5,0)))*25)+((INDEX('Points - Runs 100s'!$A$5:$Z$58,MATCH($A50,'Points - Runs 100s'!$A$5:$A$58,0),MATCH(E$7,'Points - Runs 100s'!$A$5:$Z$5,0)))*50)+((INDEX('Points - Wickets'!$A$5:$Z$58,MATCH($A50,'Points - Wickets'!$A$5:$A$58,0),MATCH(E$7,'Points - Wickets'!$A$5:$Z$5,0)))*10)+((INDEX('Points - 5 fers'!$A$5:$Z$58,MATCH($A50,'Points - 5 fers'!$A$5:$A$58,0),MATCH(E$7,'Points - 5 fers'!$A$5:$Z$5,0)))*50)+((INDEX('Points - Hattrick'!$A$5:$Z$58,MATCH($A50,'Points - Hattrick'!$A$5:$A$58,0),MATCH(E$7,'Points - Hattrick'!$A$5:$Z$5,0)))*100)+((INDEX('Points - Fielding'!$A$5:$Z$58,MATCH($A50,'Points - Fielding'!$A$5:$A$58,0),MATCH(E$7,'Points - Fielding'!$A$5:$Z$5,0)))*10)</f>
        <v>0</v>
      </c>
      <c r="F50" s="139">
        <f>(INDEX('Points - Runs'!$A$5:$Z$58,MATCH($A50,'Points - Runs'!$A$5:$A$58,0),MATCH(F$7,'Points - Runs'!$A$5:$Z$5,0)))+((INDEX('Points - Runs 50s'!$A$5:$Z$58,MATCH($A50,'Points - Runs 50s'!$A$5:$A$58,0),MATCH(F$7,'Points - Runs 50s'!$A$5:$Z$5,0)))*25)+((INDEX('Points - Runs 100s'!$A$5:$Z$58,MATCH($A50,'Points - Runs 100s'!$A$5:$A$58,0),MATCH(F$7,'Points - Runs 100s'!$A$5:$Z$5,0)))*50)+((INDEX('Points - Wickets'!$A$5:$Z$58,MATCH($A50,'Points - Wickets'!$A$5:$A$58,0),MATCH(F$7,'Points - Wickets'!$A$5:$Z$5,0)))*10)+((INDEX('Points - 5 fers'!$A$5:$Z$58,MATCH($A50,'Points - 5 fers'!$A$5:$A$58,0),MATCH(F$7,'Points - 5 fers'!$A$5:$Z$5,0)))*50)+((INDEX('Points - Hattrick'!$A$5:$Z$58,MATCH($A50,'Points - Hattrick'!$A$5:$A$58,0),MATCH(F$7,'Points - Hattrick'!$A$5:$Z$5,0)))*100)+((INDEX('Points - Fielding'!$A$5:$Z$58,MATCH($A50,'Points - Fielding'!$A$5:$A$58,0),MATCH(F$7,'Points - Fielding'!$A$5:$Z$5,0)))*10)</f>
        <v>0</v>
      </c>
      <c r="G50" s="139">
        <f>(INDEX('Points - Runs'!$A$5:$Z$58,MATCH($A50,'Points - Runs'!$A$5:$A$58,0),MATCH(G$7,'Points - Runs'!$A$5:$Z$5,0)))+((INDEX('Points - Runs 50s'!$A$5:$Z$58,MATCH($A50,'Points - Runs 50s'!$A$5:$A$58,0),MATCH(G$7,'Points - Runs 50s'!$A$5:$Z$5,0)))*25)+((INDEX('Points - Runs 100s'!$A$5:$Z$58,MATCH($A50,'Points - Runs 100s'!$A$5:$A$58,0),MATCH(G$7,'Points - Runs 100s'!$A$5:$Z$5,0)))*50)+((INDEX('Points - Wickets'!$A$5:$Z$58,MATCH($A50,'Points - Wickets'!$A$5:$A$58,0),MATCH(G$7,'Points - Wickets'!$A$5:$Z$5,0)))*10)+((INDEX('Points - 5 fers'!$A$5:$Z$58,MATCH($A50,'Points - 5 fers'!$A$5:$A$58,0),MATCH(G$7,'Points - 5 fers'!$A$5:$Z$5,0)))*50)+((INDEX('Points - Hattrick'!$A$5:$Z$58,MATCH($A50,'Points - Hattrick'!$A$5:$A$58,0),MATCH(G$7,'Points - Hattrick'!$A$5:$Z$5,0)))*100)+((INDEX('Points - Fielding'!$A$5:$Z$58,MATCH($A50,'Points - Fielding'!$A$5:$A$58,0),MATCH(G$7,'Points - Fielding'!$A$5:$Z$5,0)))*10)</f>
        <v>0</v>
      </c>
      <c r="H50" s="128">
        <f>(INDEX('Points - Runs'!$A$5:$Z$58,MATCH($A50,'Points - Runs'!$A$5:$A$58,0),MATCH(H$7,'Points - Runs'!$A$5:$Z$5,0)))+((INDEX('Points - Runs 50s'!$A$5:$Z$58,MATCH($A50,'Points - Runs 50s'!$A$5:$A$58,0),MATCH(H$7,'Points - Runs 50s'!$A$5:$Z$5,0)))*25)+((INDEX('Points - Runs 100s'!$A$5:$Z$58,MATCH($A50,'Points - Runs 100s'!$A$5:$A$58,0),MATCH(H$7,'Points - Runs 100s'!$A$5:$Z$5,0)))*50)+((INDEX('Points - Wickets'!$A$5:$Z$58,MATCH($A50,'Points - Wickets'!$A$5:$A$58,0),MATCH(H$7,'Points - Wickets'!$A$5:$Z$5,0)))*10)+((INDEX('Points - 5 fers'!$A$5:$Z$58,MATCH($A50,'Points - 5 fers'!$A$5:$A$58,0),MATCH(H$7,'Points - 5 fers'!$A$5:$Z$5,0)))*50)+((INDEX('Points - Hattrick'!$A$5:$Z$58,MATCH($A50,'Points - Hattrick'!$A$5:$A$58,0),MATCH(H$7,'Points - Hattrick'!$A$5:$Z$5,0)))*100)+((INDEX('Points - Fielding'!$A$5:$Z$58,MATCH($A50,'Points - Fielding'!$A$5:$A$58,0),MATCH(H$7,'Points - Fielding'!$A$5:$Z$5,0)))*10)</f>
        <v>0</v>
      </c>
      <c r="I50" s="128">
        <f>(INDEX('Points - Runs'!$A$5:$Z$58,MATCH($A50,'Points - Runs'!$A$5:$A$58,0),MATCH(I$7,'Points - Runs'!$A$5:$Z$5,0)))+((INDEX('Points - Runs 50s'!$A$5:$Z$58,MATCH($A50,'Points - Runs 50s'!$A$5:$A$58,0),MATCH(I$7,'Points - Runs 50s'!$A$5:$Z$5,0)))*25)+((INDEX('Points - Runs 100s'!$A$5:$Z$58,MATCH($A50,'Points - Runs 100s'!$A$5:$A$58,0),MATCH(I$7,'Points - Runs 100s'!$A$5:$Z$5,0)))*50)+((INDEX('Points - Wickets'!$A$5:$Z$58,MATCH($A50,'Points - Wickets'!$A$5:$A$58,0),MATCH(I$7,'Points - Wickets'!$A$5:$Z$5,0)))*10)+((INDEX('Points - 5 fers'!$A$5:$Z$58,MATCH($A50,'Points - 5 fers'!$A$5:$A$58,0),MATCH(I$7,'Points - 5 fers'!$A$5:$Z$5,0)))*50)+((INDEX('Points - Hattrick'!$A$5:$Z$58,MATCH($A50,'Points - Hattrick'!$A$5:$A$58,0),MATCH(I$7,'Points - Hattrick'!$A$5:$Z$5,0)))*100)+((INDEX('Points - Fielding'!$A$5:$Z$58,MATCH($A50,'Points - Fielding'!$A$5:$A$58,0),MATCH(I$7,'Points - Fielding'!$A$5:$Z$5,0)))*10)</f>
        <v>0</v>
      </c>
      <c r="J50" s="130">
        <f>(INDEX('Points - Runs'!$A$5:$Z$58,MATCH($A50,'Points - Runs'!$A$5:$A$58,0),MATCH(J$7,'Points - Runs'!$A$5:$Z$5,0)))+((INDEX('Points - Runs 50s'!$A$5:$Z$58,MATCH($A50,'Points - Runs 50s'!$A$5:$A$58,0),MATCH(J$7,'Points - Runs 50s'!$A$5:$Z$5,0)))*25)+((INDEX('Points - Runs 100s'!$A$5:$Z$58,MATCH($A50,'Points - Runs 100s'!$A$5:$A$58,0),MATCH(J$7,'Points - Runs 100s'!$A$5:$Z$5,0)))*50)+((INDEX('Points - Wickets'!$A$5:$Z$58,MATCH($A50,'Points - Wickets'!$A$5:$A$58,0),MATCH(J$7,'Points - Wickets'!$A$5:$Z$5,0)))*10)+((INDEX('Points - 5 fers'!$A$5:$Z$58,MATCH($A50,'Points - 5 fers'!$A$5:$A$58,0),MATCH(J$7,'Points - 5 fers'!$A$5:$Z$5,0)))*50)+((INDEX('Points - Hattrick'!$A$5:$Z$58,MATCH($A50,'Points - Hattrick'!$A$5:$A$58,0),MATCH(J$7,'Points - Hattrick'!$A$5:$Z$5,0)))*100)+((INDEX('Points - Fielding'!$A$5:$Z$58,MATCH($A50,'Points - Fielding'!$A$5:$A$58,0),MATCH(J$7,'Points - Fielding'!$A$5:$Z$5,0)))*10)</f>
        <v>0</v>
      </c>
      <c r="K50" s="129">
        <f>(INDEX('Points - Runs'!$A$5:$Z$58,MATCH($A50,'Points - Runs'!$A$5:$A$58,0),MATCH(K$7,'Points - Runs'!$A$5:$Z$5,0)))+((INDEX('Points - Runs 50s'!$A$5:$Z$58,MATCH($A50,'Points - Runs 50s'!$A$5:$A$58,0),MATCH(K$7,'Points - Runs 50s'!$A$5:$Z$5,0)))*25)+((INDEX('Points - Runs 100s'!$A$5:$Z$58,MATCH($A50,'Points - Runs 100s'!$A$5:$A$58,0),MATCH(K$7,'Points - Runs 100s'!$A$5:$Z$5,0)))*50)+((INDEX('Points - Wickets'!$A$5:$Z$58,MATCH($A50,'Points - Wickets'!$A$5:$A$58,0),MATCH(K$7,'Points - Wickets'!$A$5:$Z$5,0)))*10)+((INDEX('Points - 5 fers'!$A$5:$Z$58,MATCH($A50,'Points - 5 fers'!$A$5:$A$58,0),MATCH(K$7,'Points - 5 fers'!$A$5:$Z$5,0)))*50)+((INDEX('Points - Hattrick'!$A$5:$Z$58,MATCH($A50,'Points - Hattrick'!$A$5:$A$58,0),MATCH(K$7,'Points - Hattrick'!$A$5:$Z$5,0)))*100)+((INDEX('Points - Fielding'!$A$5:$Z$58,MATCH($A50,'Points - Fielding'!$A$5:$A$58,0),MATCH(K$7,'Points - Fielding'!$A$5:$Z$5,0)))*10)</f>
        <v>0</v>
      </c>
      <c r="L50" s="130">
        <f>(INDEX('Points - Runs'!$A$5:$Z$58,MATCH($A50,'Points - Runs'!$A$5:$A$58,0),MATCH(L$7,'Points - Runs'!$A$5:$Z$5,0)))+((INDEX('Points - Runs 50s'!$A$5:$Z$58,MATCH($A50,'Points - Runs 50s'!$A$5:$A$58,0),MATCH(L$7,'Points - Runs 50s'!$A$5:$Z$5,0)))*25)+((INDEX('Points - Runs 100s'!$A$5:$Z$58,MATCH($A50,'Points - Runs 100s'!$A$5:$A$58,0),MATCH(L$7,'Points - Runs 100s'!$A$5:$Z$5,0)))*50)+((INDEX('Points - Wickets'!$A$5:$Z$58,MATCH($A50,'Points - Wickets'!$A$5:$A$58,0),MATCH(L$7,'Points - Wickets'!$A$5:$Z$5,0)))*10)+((INDEX('Points - 5 fers'!$A$5:$Z$58,MATCH($A50,'Points - 5 fers'!$A$5:$A$58,0),MATCH(L$7,'Points - 5 fers'!$A$5:$Z$5,0)))*50)+((INDEX('Points - Hattrick'!$A$5:$Z$58,MATCH($A50,'Points - Hattrick'!$A$5:$A$58,0),MATCH(L$7,'Points - Hattrick'!$A$5:$Z$5,0)))*100)+((INDEX('Points - Fielding'!$A$5:$Z$58,MATCH($A50,'Points - Fielding'!$A$5:$A$58,0),MATCH(L$7,'Points - Fielding'!$A$5:$Z$5,0)))*10)</f>
        <v>0</v>
      </c>
      <c r="M50" s="130">
        <f>(INDEX('Points - Runs'!$A$5:$Z$58,MATCH($A50,'Points - Runs'!$A$5:$A$58,0),MATCH(M$7,'Points - Runs'!$A$5:$Z$5,0)))+((INDEX('Points - Runs 50s'!$A$5:$Z$58,MATCH($A50,'Points - Runs 50s'!$A$5:$A$58,0),MATCH(M$7,'Points - Runs 50s'!$A$5:$Z$5,0)))*25)+((INDEX('Points - Runs 100s'!$A$5:$Z$58,MATCH($A50,'Points - Runs 100s'!$A$5:$A$58,0),MATCH(M$7,'Points - Runs 100s'!$A$5:$Z$5,0)))*50)+((INDEX('Points - Wickets'!$A$5:$Z$58,MATCH($A50,'Points - Wickets'!$A$5:$A$58,0),MATCH(M$7,'Points - Wickets'!$A$5:$Z$5,0)))*10)+((INDEX('Points - 5 fers'!$A$5:$Z$58,MATCH($A50,'Points - 5 fers'!$A$5:$A$58,0),MATCH(M$7,'Points - 5 fers'!$A$5:$Z$5,0)))*50)+((INDEX('Points - Hattrick'!$A$5:$Z$58,MATCH($A50,'Points - Hattrick'!$A$5:$A$58,0),MATCH(M$7,'Points - Hattrick'!$A$5:$Z$5,0)))*100)+((INDEX('Points - Fielding'!$A$5:$Z$58,MATCH($A50,'Points - Fielding'!$A$5:$A$58,0),MATCH(M$7,'Points - Fielding'!$A$5:$Z$5,0)))*10)</f>
        <v>0</v>
      </c>
      <c r="N50" s="130">
        <f>(INDEX('Points - Runs'!$A$5:$Z$58,MATCH($A50,'Points - Runs'!$A$5:$A$58,0),MATCH(N$7,'Points - Runs'!$A$5:$Z$5,0)))+((INDEX('Points - Runs 50s'!$A$5:$Z$58,MATCH($A50,'Points - Runs 50s'!$A$5:$A$58,0),MATCH(N$7,'Points - Runs 50s'!$A$5:$Z$5,0)))*25)+((INDEX('Points - Runs 100s'!$A$5:$Z$58,MATCH($A50,'Points - Runs 100s'!$A$5:$A$58,0),MATCH(N$7,'Points - Runs 100s'!$A$5:$Z$5,0)))*50)+((INDEX('Points - Wickets'!$A$5:$Z$58,MATCH($A50,'Points - Wickets'!$A$5:$A$58,0),MATCH(N$7,'Points - Wickets'!$A$5:$Z$5,0)))*10)+((INDEX('Points - 5 fers'!$A$5:$Z$58,MATCH($A50,'Points - 5 fers'!$A$5:$A$58,0),MATCH(N$7,'Points - 5 fers'!$A$5:$Z$5,0)))*50)+((INDEX('Points - Hattrick'!$A$5:$Z$58,MATCH($A50,'Points - Hattrick'!$A$5:$A$58,0),MATCH(N$7,'Points - Hattrick'!$A$5:$Z$5,0)))*100)+((INDEX('Points - Fielding'!$A$5:$Z$58,MATCH($A50,'Points - Fielding'!$A$5:$A$58,0),MATCH(N$7,'Points - Fielding'!$A$5:$Z$5,0)))*10)</f>
        <v>0</v>
      </c>
      <c r="O50" s="130">
        <f>(INDEX('Points - Runs'!$A$5:$Z$58,MATCH($A50,'Points - Runs'!$A$5:$A$58,0),MATCH(O$7,'Points - Runs'!$A$5:$Z$5,0)))+((INDEX('Points - Runs 50s'!$A$5:$Z$58,MATCH($A50,'Points - Runs 50s'!$A$5:$A$58,0),MATCH(O$7,'Points - Runs 50s'!$A$5:$Z$5,0)))*25)+((INDEX('Points - Runs 100s'!$A$5:$Z$58,MATCH($A50,'Points - Runs 100s'!$A$5:$A$58,0),MATCH(O$7,'Points - Runs 100s'!$A$5:$Z$5,0)))*50)+((INDEX('Points - Wickets'!$A$5:$Z$58,MATCH($A50,'Points - Wickets'!$A$5:$A$58,0),MATCH(O$7,'Points - Wickets'!$A$5:$Z$5,0)))*10)+((INDEX('Points - 5 fers'!$A$5:$Z$58,MATCH($A50,'Points - 5 fers'!$A$5:$A$58,0),MATCH(O$7,'Points - 5 fers'!$A$5:$Z$5,0)))*50)+((INDEX('Points - Hattrick'!$A$5:$Z$58,MATCH($A50,'Points - Hattrick'!$A$5:$A$58,0),MATCH(O$7,'Points - Hattrick'!$A$5:$Z$5,0)))*100)+((INDEX('Points - Fielding'!$A$5:$Z$58,MATCH($A50,'Points - Fielding'!$A$5:$A$58,0),MATCH(O$7,'Points - Fielding'!$A$5:$Z$5,0)))*10)</f>
        <v>0</v>
      </c>
      <c r="P50" s="131">
        <f>(INDEX('Points - Runs'!$A$5:$Z$58,MATCH($A50,'Points - Runs'!$A$5:$A$58,0),MATCH(P$7,'Points - Runs'!$A$5:$Z$5,0)))+((INDEX('Points - Runs 50s'!$A$5:$Z$58,MATCH($A50,'Points - Runs 50s'!$A$5:$A$58,0),MATCH(P$7,'Points - Runs 50s'!$A$5:$Z$5,0)))*25)+((INDEX('Points - Runs 100s'!$A$5:$Z$58,MATCH($A50,'Points - Runs 100s'!$A$5:$A$58,0),MATCH(P$7,'Points - Runs 100s'!$A$5:$Z$5,0)))*50)+((INDEX('Points - Wickets'!$A$5:$Z$58,MATCH($A50,'Points - Wickets'!$A$5:$A$58,0),MATCH(P$7,'Points - Wickets'!$A$5:$Z$5,0)))*10)+((INDEX('Points - 5 fers'!$A$5:$Z$58,MATCH($A50,'Points - 5 fers'!$A$5:$A$58,0),MATCH(P$7,'Points - 5 fers'!$A$5:$Z$5,0)))*50)+((INDEX('Points - Hattrick'!$A$5:$Z$58,MATCH($A50,'Points - Hattrick'!$A$5:$A$58,0),MATCH(P$7,'Points - Hattrick'!$A$5:$Z$5,0)))*100)+((INDEX('Points - Fielding'!$A$5:$Z$58,MATCH($A50,'Points - Fielding'!$A$5:$A$58,0),MATCH(P$7,'Points - Fielding'!$A$5:$Z$5,0)))*10)</f>
        <v>0</v>
      </c>
      <c r="Q50" s="128">
        <f>(INDEX('Points - Runs'!$A$5:$Z$58,MATCH($A50,'Points - Runs'!$A$5:$A$58,0),MATCH(Q$7,'Points - Runs'!$A$5:$Z$5,0)))+((INDEX('Points - Runs 50s'!$A$5:$Z$58,MATCH($A50,'Points - Runs 50s'!$A$5:$A$58,0),MATCH(Q$7,'Points - Runs 50s'!$A$5:$Z$5,0)))*25)+((INDEX('Points - Runs 100s'!$A$5:$Z$58,MATCH($A50,'Points - Runs 100s'!$A$5:$A$58,0),MATCH(Q$7,'Points - Runs 100s'!$A$5:$Z$5,0)))*50)+((INDEX('Points - Wickets'!$A$5:$Z$58,MATCH($A50,'Points - Wickets'!$A$5:$A$58,0),MATCH(Q$7,'Points - Wickets'!$A$5:$Z$5,0)))*10)+((INDEX('Points - 5 fers'!$A$5:$Z$58,MATCH($A50,'Points - 5 fers'!$A$5:$A$58,0),MATCH(Q$7,'Points - 5 fers'!$A$5:$Z$5,0)))*50)+((INDEX('Points - Hattrick'!$A$5:$Z$58,MATCH($A50,'Points - Hattrick'!$A$5:$A$58,0),MATCH(Q$7,'Points - Hattrick'!$A$5:$Z$5,0)))*100)+((INDEX('Points - Fielding'!$A$5:$Z$58,MATCH($A50,'Points - Fielding'!$A$5:$A$58,0),MATCH(Q$7,'Points - Fielding'!$A$5:$Z$5,0)))*10)</f>
        <v>0</v>
      </c>
      <c r="R50" s="128">
        <f>(INDEX('Points - Runs'!$A$5:$Z$58,MATCH($A50,'Points - Runs'!$A$5:$A$58,0),MATCH(R$7,'Points - Runs'!$A$5:$Z$5,0)))+((INDEX('Points - Runs 50s'!$A$5:$Z$58,MATCH($A50,'Points - Runs 50s'!$A$5:$A$58,0),MATCH(R$7,'Points - Runs 50s'!$A$5:$Z$5,0)))*25)+((INDEX('Points - Runs 100s'!$A$5:$Z$58,MATCH($A50,'Points - Runs 100s'!$A$5:$A$58,0),MATCH(R$7,'Points - Runs 100s'!$A$5:$Z$5,0)))*50)+((INDEX('Points - Wickets'!$A$5:$Z$58,MATCH($A50,'Points - Wickets'!$A$5:$A$58,0),MATCH(R$7,'Points - Wickets'!$A$5:$Z$5,0)))*10)+((INDEX('Points - 5 fers'!$A$5:$Z$58,MATCH($A50,'Points - 5 fers'!$A$5:$A$58,0),MATCH(R$7,'Points - 5 fers'!$A$5:$Z$5,0)))*50)+((INDEX('Points - Hattrick'!$A$5:$Z$58,MATCH($A50,'Points - Hattrick'!$A$5:$A$58,0),MATCH(R$7,'Points - Hattrick'!$A$5:$Z$5,0)))*100)+((INDEX('Points - Fielding'!$A$5:$Z$58,MATCH($A50,'Points - Fielding'!$A$5:$A$58,0),MATCH(R$7,'Points - Fielding'!$A$5:$Z$5,0)))*10)</f>
        <v>0</v>
      </c>
      <c r="S50" s="128">
        <f>(INDEX('Points - Runs'!$A$5:$Z$58,MATCH($A50,'Points - Runs'!$A$5:$A$58,0),MATCH(S$7,'Points - Runs'!$A$5:$Z$5,0)))+((INDEX('Points - Runs 50s'!$A$5:$Z$58,MATCH($A50,'Points - Runs 50s'!$A$5:$A$58,0),MATCH(S$7,'Points - Runs 50s'!$A$5:$Z$5,0)))*25)+((INDEX('Points - Runs 100s'!$A$5:$Z$58,MATCH($A50,'Points - Runs 100s'!$A$5:$A$58,0),MATCH(S$7,'Points - Runs 100s'!$A$5:$Z$5,0)))*50)+((INDEX('Points - Wickets'!$A$5:$Z$58,MATCH($A50,'Points - Wickets'!$A$5:$A$58,0),MATCH(S$7,'Points - Wickets'!$A$5:$Z$5,0)))*10)+((INDEX('Points - 5 fers'!$A$5:$Z$58,MATCH($A50,'Points - 5 fers'!$A$5:$A$58,0),MATCH(S$7,'Points - 5 fers'!$A$5:$Z$5,0)))*50)+((INDEX('Points - Hattrick'!$A$5:$Z$58,MATCH($A50,'Points - Hattrick'!$A$5:$A$58,0),MATCH(S$7,'Points - Hattrick'!$A$5:$Z$5,0)))*100)+((INDEX('Points - Fielding'!$A$5:$Z$58,MATCH($A50,'Points - Fielding'!$A$5:$A$58,0),MATCH(S$7,'Points - Fielding'!$A$5:$Z$5,0)))*10)</f>
        <v>0</v>
      </c>
      <c r="T50" s="128">
        <f>(INDEX('Points - Runs'!$A$5:$Z$58,MATCH($A50,'Points - Runs'!$A$5:$A$58,0),MATCH(T$7,'Points - Runs'!$A$5:$Z$5,0)))+((INDEX('Points - Runs 50s'!$A$5:$Z$58,MATCH($A50,'Points - Runs 50s'!$A$5:$A$58,0),MATCH(T$7,'Points - Runs 50s'!$A$5:$Z$5,0)))*25)+((INDEX('Points - Runs 100s'!$A$5:$Z$58,MATCH($A50,'Points - Runs 100s'!$A$5:$A$58,0),MATCH(T$7,'Points - Runs 100s'!$A$5:$Z$5,0)))*50)+((INDEX('Points - Wickets'!$A$5:$Z$58,MATCH($A50,'Points - Wickets'!$A$5:$A$58,0),MATCH(T$7,'Points - Wickets'!$A$5:$Z$5,0)))*10)+((INDEX('Points - 5 fers'!$A$5:$Z$58,MATCH($A50,'Points - 5 fers'!$A$5:$A$58,0),MATCH(T$7,'Points - 5 fers'!$A$5:$Z$5,0)))*50)+((INDEX('Points - Hattrick'!$A$5:$Z$58,MATCH($A50,'Points - Hattrick'!$A$5:$A$58,0),MATCH(T$7,'Points - Hattrick'!$A$5:$Z$5,0)))*100)+((INDEX('Points - Fielding'!$A$5:$Z$58,MATCH($A50,'Points - Fielding'!$A$5:$A$58,0),MATCH(T$7,'Points - Fielding'!$A$5:$Z$5,0)))*10)</f>
        <v>0</v>
      </c>
      <c r="U50" s="128">
        <f>(INDEX('Points - Runs'!$A$5:$Z$58,MATCH($A50,'Points - Runs'!$A$5:$A$58,0),MATCH(U$7,'Points - Runs'!$A$5:$Z$5,0)))+((INDEX('Points - Runs 50s'!$A$5:$Z$58,MATCH($A50,'Points - Runs 50s'!$A$5:$A$58,0),MATCH(U$7,'Points - Runs 50s'!$A$5:$Z$5,0)))*25)+((INDEX('Points - Runs 100s'!$A$5:$Z$58,MATCH($A50,'Points - Runs 100s'!$A$5:$A$58,0),MATCH(U$7,'Points - Runs 100s'!$A$5:$Z$5,0)))*50)+((INDEX('Points - Wickets'!$A$5:$Z$58,MATCH($A50,'Points - Wickets'!$A$5:$A$58,0),MATCH(U$7,'Points - Wickets'!$A$5:$Z$5,0)))*10)+((INDEX('Points - 5 fers'!$A$5:$Z$58,MATCH($A50,'Points - 5 fers'!$A$5:$A$58,0),MATCH(U$7,'Points - 5 fers'!$A$5:$Z$5,0)))*50)+((INDEX('Points - Hattrick'!$A$5:$Z$58,MATCH($A50,'Points - Hattrick'!$A$5:$A$58,0),MATCH(U$7,'Points - Hattrick'!$A$5:$Z$5,0)))*100)+((INDEX('Points - Fielding'!$A$5:$Z$58,MATCH($A50,'Points - Fielding'!$A$5:$A$58,0),MATCH(U$7,'Points - Fielding'!$A$5:$Z$5,0)))*10)</f>
        <v>0</v>
      </c>
      <c r="V50" s="128">
        <f>(INDEX('Points - Runs'!$A$5:$Z$58,MATCH($A50,'Points - Runs'!$A$5:$A$58,0),MATCH(V$7,'Points - Runs'!$A$5:$Z$5,0)))+((INDEX('Points - Runs 50s'!$A$5:$Z$58,MATCH($A50,'Points - Runs 50s'!$A$5:$A$58,0),MATCH(V$7,'Points - Runs 50s'!$A$5:$Z$5,0)))*25)+((INDEX('Points - Runs 100s'!$A$5:$Z$58,MATCH($A50,'Points - Runs 100s'!$A$5:$A$58,0),MATCH(V$7,'Points - Runs 100s'!$A$5:$Z$5,0)))*50)+((INDEX('Points - Wickets'!$A$5:$Z$58,MATCH($A50,'Points - Wickets'!$A$5:$A$58,0),MATCH(V$7,'Points - Wickets'!$A$5:$Z$5,0)))*10)+((INDEX('Points - 5 fers'!$A$5:$Z$58,MATCH($A50,'Points - 5 fers'!$A$5:$A$58,0),MATCH(V$7,'Points - 5 fers'!$A$5:$Z$5,0)))*50)+((INDEX('Points - Hattrick'!$A$5:$Z$58,MATCH($A50,'Points - Hattrick'!$A$5:$A$58,0),MATCH(V$7,'Points - Hattrick'!$A$5:$Z$5,0)))*100)+((INDEX('Points - Fielding'!$A$5:$Z$58,MATCH($A50,'Points - Fielding'!$A$5:$A$58,0),MATCH(V$7,'Points - Fielding'!$A$5:$Z$5,0)))*10)</f>
        <v>0</v>
      </c>
      <c r="W50" s="129">
        <f>(INDEX('Points - Runs'!$A$5:$Z$58,MATCH($A50,'Points - Runs'!$A$5:$A$58,0),MATCH(W$7,'Points - Runs'!$A$5:$Z$5,0)))+((INDEX('Points - Runs 50s'!$A$5:$Z$58,MATCH($A50,'Points - Runs 50s'!$A$5:$A$58,0),MATCH(W$7,'Points - Runs 50s'!$A$5:$Z$5,0)))*25)+((INDEX('Points - Runs 100s'!$A$5:$Z$58,MATCH($A50,'Points - Runs 100s'!$A$5:$A$58,0),MATCH(W$7,'Points - Runs 100s'!$A$5:$Z$5,0)))*50)+((INDEX('Points - Wickets'!$A$5:$Z$58,MATCH($A50,'Points - Wickets'!$A$5:$A$58,0),MATCH(W$7,'Points - Wickets'!$A$5:$Z$5,0)))*10)+((INDEX('Points - 5 fers'!$A$5:$Z$58,MATCH($A50,'Points - 5 fers'!$A$5:$A$58,0),MATCH(W$7,'Points - 5 fers'!$A$5:$Z$5,0)))*50)+((INDEX('Points - Hattrick'!$A$5:$Z$58,MATCH($A50,'Points - Hattrick'!$A$5:$A$58,0),MATCH(W$7,'Points - Hattrick'!$A$5:$Z$5,0)))*100)+((INDEX('Points - Fielding'!$A$5:$Z$58,MATCH($A50,'Points - Fielding'!$A$5:$A$58,0),MATCH(W$7,'Points - Fielding'!$A$5:$Z$5,0)))*10)</f>
        <v>0</v>
      </c>
      <c r="X50" s="130">
        <f>(INDEX('Points - Runs'!$A$5:$Z$58,MATCH($A50,'Points - Runs'!$A$5:$A$58,0),MATCH(X$7,'Points - Runs'!$A$5:$Z$5,0)))+((INDEX('Points - Runs 50s'!$A$5:$Z$58,MATCH($A50,'Points - Runs 50s'!$A$5:$A$58,0),MATCH(X$7,'Points - Runs 50s'!$A$5:$Z$5,0)))*25)+((INDEX('Points - Runs 100s'!$A$5:$Z$58,MATCH($A50,'Points - Runs 100s'!$A$5:$A$58,0),MATCH(X$7,'Points - Runs 100s'!$A$5:$Z$5,0)))*50)+((INDEX('Points - Wickets'!$A$5:$Z$58,MATCH($A50,'Points - Wickets'!$A$5:$A$58,0),MATCH(X$7,'Points - Wickets'!$A$5:$Z$5,0)))*10)+((INDEX('Points - 5 fers'!$A$5:$Z$58,MATCH($A50,'Points - 5 fers'!$A$5:$A$58,0),MATCH(X$7,'Points - 5 fers'!$A$5:$Z$5,0)))*50)+((INDEX('Points - Hattrick'!$A$5:$Z$58,MATCH($A50,'Points - Hattrick'!$A$5:$A$58,0),MATCH(X$7,'Points - Hattrick'!$A$5:$Z$5,0)))*100)+((INDEX('Points - Fielding'!$A$5:$Z$58,MATCH($A50,'Points - Fielding'!$A$5:$A$58,0),MATCH(X$7,'Points - Fielding'!$A$5:$Z$5,0)))*10)</f>
        <v>0</v>
      </c>
      <c r="Y50" s="130">
        <f>(INDEX('Points - Runs'!$A$5:$Z$58,MATCH($A50,'Points - Runs'!$A$5:$A$58,0),MATCH(Y$7,'Points - Runs'!$A$5:$Z$5,0)))+((INDEX('Points - Runs 50s'!$A$5:$Z$58,MATCH($A50,'Points - Runs 50s'!$A$5:$A$58,0),MATCH(Y$7,'Points - Runs 50s'!$A$5:$Z$5,0)))*25)+((INDEX('Points - Runs 100s'!$A$5:$Z$58,MATCH($A50,'Points - Runs 100s'!$A$5:$A$58,0),MATCH(Y$7,'Points - Runs 100s'!$A$5:$Z$5,0)))*50)+((INDEX('Points - Wickets'!$A$5:$Z$58,MATCH($A50,'Points - Wickets'!$A$5:$A$58,0),MATCH(Y$7,'Points - Wickets'!$A$5:$Z$5,0)))*10)+((INDEX('Points - 5 fers'!$A$5:$Z$58,MATCH($A50,'Points - 5 fers'!$A$5:$A$58,0),MATCH(Y$7,'Points - 5 fers'!$A$5:$Z$5,0)))*50)+((INDEX('Points - Hattrick'!$A$5:$Z$58,MATCH($A50,'Points - Hattrick'!$A$5:$A$58,0),MATCH(Y$7,'Points - Hattrick'!$A$5:$Z$5,0)))*100)+((INDEX('Points - Fielding'!$A$5:$Z$58,MATCH($A50,'Points - Fielding'!$A$5:$A$58,0),MATCH(Y$7,'Points - Fielding'!$A$5:$Z$5,0)))*10)</f>
        <v>0</v>
      </c>
      <c r="Z50" s="130">
        <f>(INDEX('Points - Runs'!$A$5:$Z$58,MATCH($A50,'Points - Runs'!$A$5:$A$58,0),MATCH(Z$7,'Points - Runs'!$A$5:$Z$5,0)))+((INDEX('Points - Runs 50s'!$A$5:$Z$58,MATCH($A50,'Points - Runs 50s'!$A$5:$A$58,0),MATCH(Z$7,'Points - Runs 50s'!$A$5:$Z$5,0)))*25)+((INDEX('Points - Runs 100s'!$A$5:$Z$58,MATCH($A50,'Points - Runs 100s'!$A$5:$A$58,0),MATCH(Z$7,'Points - Runs 100s'!$A$5:$Z$5,0)))*50)+((INDEX('Points - Wickets'!$A$5:$Z$58,MATCH($A50,'Points - Wickets'!$A$5:$A$58,0),MATCH(Z$7,'Points - Wickets'!$A$5:$Z$5,0)))*10)+((INDEX('Points - 5 fers'!$A$5:$Z$58,MATCH($A50,'Points - 5 fers'!$A$5:$A$58,0),MATCH(Z$7,'Points - 5 fers'!$A$5:$Z$5,0)))*50)+((INDEX('Points - Hattrick'!$A$5:$Z$58,MATCH($A50,'Points - Hattrick'!$A$5:$A$58,0),MATCH(Z$7,'Points - Hattrick'!$A$5:$Z$5,0)))*100)+((INDEX('Points - Fielding'!$A$5:$Z$58,MATCH($A50,'Points - Fielding'!$A$5:$A$58,0),MATCH(Z$7,'Points - Fielding'!$A$5:$Z$5,0)))*10)</f>
        <v>0</v>
      </c>
      <c r="AA50" s="233">
        <f t="shared" si="2"/>
        <v>0</v>
      </c>
      <c r="AB50" s="231">
        <f t="shared" si="3"/>
        <v>0</v>
      </c>
      <c r="AC50" s="231">
        <f t="shared" si="4"/>
        <v>0</v>
      </c>
      <c r="AD50" s="231">
        <f t="shared" si="5"/>
        <v>0</v>
      </c>
      <c r="AE50" s="120">
        <f t="shared" si="0"/>
        <v>0</v>
      </c>
      <c r="AF50" s="187">
        <f t="shared" si="1"/>
        <v>0</v>
      </c>
      <c r="AH50" s="125">
        <f t="shared" si="6"/>
        <v>47</v>
      </c>
    </row>
    <row r="51" spans="1:34" s="125" customFormat="1" ht="18.75" customHeight="1" x14ac:dyDescent="0.25">
      <c r="A51" s="125" t="s">
        <v>34</v>
      </c>
      <c r="B51" s="126" t="s">
        <v>80</v>
      </c>
      <c r="C51" s="125" t="s">
        <v>105</v>
      </c>
      <c r="D51" s="127">
        <v>4.5</v>
      </c>
      <c r="E51" s="139">
        <f>(INDEX('Points - Runs'!$A$5:$Z$58,MATCH($A51,'Points - Runs'!$A$5:$A$58,0),MATCH(E$7,'Points - Runs'!$A$5:$Z$5,0)))+((INDEX('Points - Runs 50s'!$A$5:$Z$58,MATCH($A51,'Points - Runs 50s'!$A$5:$A$58,0),MATCH(E$7,'Points - Runs 50s'!$A$5:$Z$5,0)))*25)+((INDEX('Points - Runs 100s'!$A$5:$Z$58,MATCH($A51,'Points - Runs 100s'!$A$5:$A$58,0),MATCH(E$7,'Points - Runs 100s'!$A$5:$Z$5,0)))*50)+((INDEX('Points - Wickets'!$A$5:$Z$58,MATCH($A51,'Points - Wickets'!$A$5:$A$58,0),MATCH(E$7,'Points - Wickets'!$A$5:$Z$5,0)))*10)+((INDEX('Points - 5 fers'!$A$5:$Z$58,MATCH($A51,'Points - 5 fers'!$A$5:$A$58,0),MATCH(E$7,'Points - 5 fers'!$A$5:$Z$5,0)))*50)+((INDEX('Points - Hattrick'!$A$5:$Z$58,MATCH($A51,'Points - Hattrick'!$A$5:$A$58,0),MATCH(E$7,'Points - Hattrick'!$A$5:$Z$5,0)))*100)+((INDEX('Points - Fielding'!$A$5:$Z$58,MATCH($A51,'Points - Fielding'!$A$5:$A$58,0),MATCH(E$7,'Points - Fielding'!$A$5:$Z$5,0)))*10)</f>
        <v>0</v>
      </c>
      <c r="F51" s="139">
        <f>(INDEX('Points - Runs'!$A$5:$Z$58,MATCH($A51,'Points - Runs'!$A$5:$A$58,0),MATCH(F$7,'Points - Runs'!$A$5:$Z$5,0)))+((INDEX('Points - Runs 50s'!$A$5:$Z$58,MATCH($A51,'Points - Runs 50s'!$A$5:$A$58,0),MATCH(F$7,'Points - Runs 50s'!$A$5:$Z$5,0)))*25)+((INDEX('Points - Runs 100s'!$A$5:$Z$58,MATCH($A51,'Points - Runs 100s'!$A$5:$A$58,0),MATCH(F$7,'Points - Runs 100s'!$A$5:$Z$5,0)))*50)+((INDEX('Points - Wickets'!$A$5:$Z$58,MATCH($A51,'Points - Wickets'!$A$5:$A$58,0),MATCH(F$7,'Points - Wickets'!$A$5:$Z$5,0)))*10)+((INDEX('Points - 5 fers'!$A$5:$Z$58,MATCH($A51,'Points - 5 fers'!$A$5:$A$58,0),MATCH(F$7,'Points - 5 fers'!$A$5:$Z$5,0)))*50)+((INDEX('Points - Hattrick'!$A$5:$Z$58,MATCH($A51,'Points - Hattrick'!$A$5:$A$58,0),MATCH(F$7,'Points - Hattrick'!$A$5:$Z$5,0)))*100)+((INDEX('Points - Fielding'!$A$5:$Z$58,MATCH($A51,'Points - Fielding'!$A$5:$A$58,0),MATCH(F$7,'Points - Fielding'!$A$5:$Z$5,0)))*10)</f>
        <v>0</v>
      </c>
      <c r="G51" s="139">
        <f>(INDEX('Points - Runs'!$A$5:$Z$58,MATCH($A51,'Points - Runs'!$A$5:$A$58,0),MATCH(G$7,'Points - Runs'!$A$5:$Z$5,0)))+((INDEX('Points - Runs 50s'!$A$5:$Z$58,MATCH($A51,'Points - Runs 50s'!$A$5:$A$58,0),MATCH(G$7,'Points - Runs 50s'!$A$5:$Z$5,0)))*25)+((INDEX('Points - Runs 100s'!$A$5:$Z$58,MATCH($A51,'Points - Runs 100s'!$A$5:$A$58,0),MATCH(G$7,'Points - Runs 100s'!$A$5:$Z$5,0)))*50)+((INDEX('Points - Wickets'!$A$5:$Z$58,MATCH($A51,'Points - Wickets'!$A$5:$A$58,0),MATCH(G$7,'Points - Wickets'!$A$5:$Z$5,0)))*10)+((INDEX('Points - 5 fers'!$A$5:$Z$58,MATCH($A51,'Points - 5 fers'!$A$5:$A$58,0),MATCH(G$7,'Points - 5 fers'!$A$5:$Z$5,0)))*50)+((INDEX('Points - Hattrick'!$A$5:$Z$58,MATCH($A51,'Points - Hattrick'!$A$5:$A$58,0),MATCH(G$7,'Points - Hattrick'!$A$5:$Z$5,0)))*100)+((INDEX('Points - Fielding'!$A$5:$Z$58,MATCH($A51,'Points - Fielding'!$A$5:$A$58,0),MATCH(G$7,'Points - Fielding'!$A$5:$Z$5,0)))*10)</f>
        <v>0</v>
      </c>
      <c r="H51" s="128">
        <f>(INDEX('Points - Runs'!$A$5:$Z$58,MATCH($A51,'Points - Runs'!$A$5:$A$58,0),MATCH(H$7,'Points - Runs'!$A$5:$Z$5,0)))+((INDEX('Points - Runs 50s'!$A$5:$Z$58,MATCH($A51,'Points - Runs 50s'!$A$5:$A$58,0),MATCH(H$7,'Points - Runs 50s'!$A$5:$Z$5,0)))*25)+((INDEX('Points - Runs 100s'!$A$5:$Z$58,MATCH($A51,'Points - Runs 100s'!$A$5:$A$58,0),MATCH(H$7,'Points - Runs 100s'!$A$5:$Z$5,0)))*50)+((INDEX('Points - Wickets'!$A$5:$Z$58,MATCH($A51,'Points - Wickets'!$A$5:$A$58,0),MATCH(H$7,'Points - Wickets'!$A$5:$Z$5,0)))*10)+((INDEX('Points - 5 fers'!$A$5:$Z$58,MATCH($A51,'Points - 5 fers'!$A$5:$A$58,0),MATCH(H$7,'Points - 5 fers'!$A$5:$Z$5,0)))*50)+((INDEX('Points - Hattrick'!$A$5:$Z$58,MATCH($A51,'Points - Hattrick'!$A$5:$A$58,0),MATCH(H$7,'Points - Hattrick'!$A$5:$Z$5,0)))*100)+((INDEX('Points - Fielding'!$A$5:$Z$58,MATCH($A51,'Points - Fielding'!$A$5:$A$58,0),MATCH(H$7,'Points - Fielding'!$A$5:$Z$5,0)))*10)</f>
        <v>0</v>
      </c>
      <c r="I51" s="128">
        <f>(INDEX('Points - Runs'!$A$5:$Z$58,MATCH($A51,'Points - Runs'!$A$5:$A$58,0),MATCH(I$7,'Points - Runs'!$A$5:$Z$5,0)))+((INDEX('Points - Runs 50s'!$A$5:$Z$58,MATCH($A51,'Points - Runs 50s'!$A$5:$A$58,0),MATCH(I$7,'Points - Runs 50s'!$A$5:$Z$5,0)))*25)+((INDEX('Points - Runs 100s'!$A$5:$Z$58,MATCH($A51,'Points - Runs 100s'!$A$5:$A$58,0),MATCH(I$7,'Points - Runs 100s'!$A$5:$Z$5,0)))*50)+((INDEX('Points - Wickets'!$A$5:$Z$58,MATCH($A51,'Points - Wickets'!$A$5:$A$58,0),MATCH(I$7,'Points - Wickets'!$A$5:$Z$5,0)))*10)+((INDEX('Points - 5 fers'!$A$5:$Z$58,MATCH($A51,'Points - 5 fers'!$A$5:$A$58,0),MATCH(I$7,'Points - 5 fers'!$A$5:$Z$5,0)))*50)+((INDEX('Points - Hattrick'!$A$5:$Z$58,MATCH($A51,'Points - Hattrick'!$A$5:$A$58,0),MATCH(I$7,'Points - Hattrick'!$A$5:$Z$5,0)))*100)+((INDEX('Points - Fielding'!$A$5:$Z$58,MATCH($A51,'Points - Fielding'!$A$5:$A$58,0),MATCH(I$7,'Points - Fielding'!$A$5:$Z$5,0)))*10)</f>
        <v>0</v>
      </c>
      <c r="J51" s="130">
        <f>(INDEX('Points - Runs'!$A$5:$Z$58,MATCH($A51,'Points - Runs'!$A$5:$A$58,0),MATCH(J$7,'Points - Runs'!$A$5:$Z$5,0)))+((INDEX('Points - Runs 50s'!$A$5:$Z$58,MATCH($A51,'Points - Runs 50s'!$A$5:$A$58,0),MATCH(J$7,'Points - Runs 50s'!$A$5:$Z$5,0)))*25)+((INDEX('Points - Runs 100s'!$A$5:$Z$58,MATCH($A51,'Points - Runs 100s'!$A$5:$A$58,0),MATCH(J$7,'Points - Runs 100s'!$A$5:$Z$5,0)))*50)+((INDEX('Points - Wickets'!$A$5:$Z$58,MATCH($A51,'Points - Wickets'!$A$5:$A$58,0),MATCH(J$7,'Points - Wickets'!$A$5:$Z$5,0)))*10)+((INDEX('Points - 5 fers'!$A$5:$Z$58,MATCH($A51,'Points - 5 fers'!$A$5:$A$58,0),MATCH(J$7,'Points - 5 fers'!$A$5:$Z$5,0)))*50)+((INDEX('Points - Hattrick'!$A$5:$Z$58,MATCH($A51,'Points - Hattrick'!$A$5:$A$58,0),MATCH(J$7,'Points - Hattrick'!$A$5:$Z$5,0)))*100)+((INDEX('Points - Fielding'!$A$5:$Z$58,MATCH($A51,'Points - Fielding'!$A$5:$A$58,0),MATCH(J$7,'Points - Fielding'!$A$5:$Z$5,0)))*10)</f>
        <v>0</v>
      </c>
      <c r="K51" s="129">
        <f>(INDEX('Points - Runs'!$A$5:$Z$58,MATCH($A51,'Points - Runs'!$A$5:$A$58,0),MATCH(K$7,'Points - Runs'!$A$5:$Z$5,0)))+((INDEX('Points - Runs 50s'!$A$5:$Z$58,MATCH($A51,'Points - Runs 50s'!$A$5:$A$58,0),MATCH(K$7,'Points - Runs 50s'!$A$5:$Z$5,0)))*25)+((INDEX('Points - Runs 100s'!$A$5:$Z$58,MATCH($A51,'Points - Runs 100s'!$A$5:$A$58,0),MATCH(K$7,'Points - Runs 100s'!$A$5:$Z$5,0)))*50)+((INDEX('Points - Wickets'!$A$5:$Z$58,MATCH($A51,'Points - Wickets'!$A$5:$A$58,0),MATCH(K$7,'Points - Wickets'!$A$5:$Z$5,0)))*10)+((INDEX('Points - 5 fers'!$A$5:$Z$58,MATCH($A51,'Points - 5 fers'!$A$5:$A$58,0),MATCH(K$7,'Points - 5 fers'!$A$5:$Z$5,0)))*50)+((INDEX('Points - Hattrick'!$A$5:$Z$58,MATCH($A51,'Points - Hattrick'!$A$5:$A$58,0),MATCH(K$7,'Points - Hattrick'!$A$5:$Z$5,0)))*100)+((INDEX('Points - Fielding'!$A$5:$Z$58,MATCH($A51,'Points - Fielding'!$A$5:$A$58,0),MATCH(K$7,'Points - Fielding'!$A$5:$Z$5,0)))*10)</f>
        <v>0</v>
      </c>
      <c r="L51" s="130">
        <f>(INDEX('Points - Runs'!$A$5:$Z$58,MATCH($A51,'Points - Runs'!$A$5:$A$58,0),MATCH(L$7,'Points - Runs'!$A$5:$Z$5,0)))+((INDEX('Points - Runs 50s'!$A$5:$Z$58,MATCH($A51,'Points - Runs 50s'!$A$5:$A$58,0),MATCH(L$7,'Points - Runs 50s'!$A$5:$Z$5,0)))*25)+((INDEX('Points - Runs 100s'!$A$5:$Z$58,MATCH($A51,'Points - Runs 100s'!$A$5:$A$58,0),MATCH(L$7,'Points - Runs 100s'!$A$5:$Z$5,0)))*50)+((INDEX('Points - Wickets'!$A$5:$Z$58,MATCH($A51,'Points - Wickets'!$A$5:$A$58,0),MATCH(L$7,'Points - Wickets'!$A$5:$Z$5,0)))*10)+((INDEX('Points - 5 fers'!$A$5:$Z$58,MATCH($A51,'Points - 5 fers'!$A$5:$A$58,0),MATCH(L$7,'Points - 5 fers'!$A$5:$Z$5,0)))*50)+((INDEX('Points - Hattrick'!$A$5:$Z$58,MATCH($A51,'Points - Hattrick'!$A$5:$A$58,0),MATCH(L$7,'Points - Hattrick'!$A$5:$Z$5,0)))*100)+((INDEX('Points - Fielding'!$A$5:$Z$58,MATCH($A51,'Points - Fielding'!$A$5:$A$58,0),MATCH(L$7,'Points - Fielding'!$A$5:$Z$5,0)))*10)</f>
        <v>0</v>
      </c>
      <c r="M51" s="130">
        <f>(INDEX('Points - Runs'!$A$5:$Z$58,MATCH($A51,'Points - Runs'!$A$5:$A$58,0),MATCH(M$7,'Points - Runs'!$A$5:$Z$5,0)))+((INDEX('Points - Runs 50s'!$A$5:$Z$58,MATCH($A51,'Points - Runs 50s'!$A$5:$A$58,0),MATCH(M$7,'Points - Runs 50s'!$A$5:$Z$5,0)))*25)+((INDEX('Points - Runs 100s'!$A$5:$Z$58,MATCH($A51,'Points - Runs 100s'!$A$5:$A$58,0),MATCH(M$7,'Points - Runs 100s'!$A$5:$Z$5,0)))*50)+((INDEX('Points - Wickets'!$A$5:$Z$58,MATCH($A51,'Points - Wickets'!$A$5:$A$58,0),MATCH(M$7,'Points - Wickets'!$A$5:$Z$5,0)))*10)+((INDEX('Points - 5 fers'!$A$5:$Z$58,MATCH($A51,'Points - 5 fers'!$A$5:$A$58,0),MATCH(M$7,'Points - 5 fers'!$A$5:$Z$5,0)))*50)+((INDEX('Points - Hattrick'!$A$5:$Z$58,MATCH($A51,'Points - Hattrick'!$A$5:$A$58,0),MATCH(M$7,'Points - Hattrick'!$A$5:$Z$5,0)))*100)+((INDEX('Points - Fielding'!$A$5:$Z$58,MATCH($A51,'Points - Fielding'!$A$5:$A$58,0),MATCH(M$7,'Points - Fielding'!$A$5:$Z$5,0)))*10)</f>
        <v>0</v>
      </c>
      <c r="N51" s="130">
        <f>(INDEX('Points - Runs'!$A$5:$Z$58,MATCH($A51,'Points - Runs'!$A$5:$A$58,0),MATCH(N$7,'Points - Runs'!$A$5:$Z$5,0)))+((INDEX('Points - Runs 50s'!$A$5:$Z$58,MATCH($A51,'Points - Runs 50s'!$A$5:$A$58,0),MATCH(N$7,'Points - Runs 50s'!$A$5:$Z$5,0)))*25)+((INDEX('Points - Runs 100s'!$A$5:$Z$58,MATCH($A51,'Points - Runs 100s'!$A$5:$A$58,0),MATCH(N$7,'Points - Runs 100s'!$A$5:$Z$5,0)))*50)+((INDEX('Points - Wickets'!$A$5:$Z$58,MATCH($A51,'Points - Wickets'!$A$5:$A$58,0),MATCH(N$7,'Points - Wickets'!$A$5:$Z$5,0)))*10)+((INDEX('Points - 5 fers'!$A$5:$Z$58,MATCH($A51,'Points - 5 fers'!$A$5:$A$58,0),MATCH(N$7,'Points - 5 fers'!$A$5:$Z$5,0)))*50)+((INDEX('Points - Hattrick'!$A$5:$Z$58,MATCH($A51,'Points - Hattrick'!$A$5:$A$58,0),MATCH(N$7,'Points - Hattrick'!$A$5:$Z$5,0)))*100)+((INDEX('Points - Fielding'!$A$5:$Z$58,MATCH($A51,'Points - Fielding'!$A$5:$A$58,0),MATCH(N$7,'Points - Fielding'!$A$5:$Z$5,0)))*10)</f>
        <v>0</v>
      </c>
      <c r="O51" s="130">
        <f>(INDEX('Points - Runs'!$A$5:$Z$58,MATCH($A51,'Points - Runs'!$A$5:$A$58,0),MATCH(O$7,'Points - Runs'!$A$5:$Z$5,0)))+((INDEX('Points - Runs 50s'!$A$5:$Z$58,MATCH($A51,'Points - Runs 50s'!$A$5:$A$58,0),MATCH(O$7,'Points - Runs 50s'!$A$5:$Z$5,0)))*25)+((INDEX('Points - Runs 100s'!$A$5:$Z$58,MATCH($A51,'Points - Runs 100s'!$A$5:$A$58,0),MATCH(O$7,'Points - Runs 100s'!$A$5:$Z$5,0)))*50)+((INDEX('Points - Wickets'!$A$5:$Z$58,MATCH($A51,'Points - Wickets'!$A$5:$A$58,0),MATCH(O$7,'Points - Wickets'!$A$5:$Z$5,0)))*10)+((INDEX('Points - 5 fers'!$A$5:$Z$58,MATCH($A51,'Points - 5 fers'!$A$5:$A$58,0),MATCH(O$7,'Points - 5 fers'!$A$5:$Z$5,0)))*50)+((INDEX('Points - Hattrick'!$A$5:$Z$58,MATCH($A51,'Points - Hattrick'!$A$5:$A$58,0),MATCH(O$7,'Points - Hattrick'!$A$5:$Z$5,0)))*100)+((INDEX('Points - Fielding'!$A$5:$Z$58,MATCH($A51,'Points - Fielding'!$A$5:$A$58,0),MATCH(O$7,'Points - Fielding'!$A$5:$Z$5,0)))*10)</f>
        <v>0</v>
      </c>
      <c r="P51" s="131">
        <f>(INDEX('Points - Runs'!$A$5:$Z$58,MATCH($A51,'Points - Runs'!$A$5:$A$58,0),MATCH(P$7,'Points - Runs'!$A$5:$Z$5,0)))+((INDEX('Points - Runs 50s'!$A$5:$Z$58,MATCH($A51,'Points - Runs 50s'!$A$5:$A$58,0),MATCH(P$7,'Points - Runs 50s'!$A$5:$Z$5,0)))*25)+((INDEX('Points - Runs 100s'!$A$5:$Z$58,MATCH($A51,'Points - Runs 100s'!$A$5:$A$58,0),MATCH(P$7,'Points - Runs 100s'!$A$5:$Z$5,0)))*50)+((INDEX('Points - Wickets'!$A$5:$Z$58,MATCH($A51,'Points - Wickets'!$A$5:$A$58,0),MATCH(P$7,'Points - Wickets'!$A$5:$Z$5,0)))*10)+((INDEX('Points - 5 fers'!$A$5:$Z$58,MATCH($A51,'Points - 5 fers'!$A$5:$A$58,0),MATCH(P$7,'Points - 5 fers'!$A$5:$Z$5,0)))*50)+((INDEX('Points - Hattrick'!$A$5:$Z$58,MATCH($A51,'Points - Hattrick'!$A$5:$A$58,0),MATCH(P$7,'Points - Hattrick'!$A$5:$Z$5,0)))*100)+((INDEX('Points - Fielding'!$A$5:$Z$58,MATCH($A51,'Points - Fielding'!$A$5:$A$58,0),MATCH(P$7,'Points - Fielding'!$A$5:$Z$5,0)))*10)</f>
        <v>0</v>
      </c>
      <c r="Q51" s="128">
        <f>(INDEX('Points - Runs'!$A$5:$Z$58,MATCH($A51,'Points - Runs'!$A$5:$A$58,0),MATCH(Q$7,'Points - Runs'!$A$5:$Z$5,0)))+((INDEX('Points - Runs 50s'!$A$5:$Z$58,MATCH($A51,'Points - Runs 50s'!$A$5:$A$58,0),MATCH(Q$7,'Points - Runs 50s'!$A$5:$Z$5,0)))*25)+((INDEX('Points - Runs 100s'!$A$5:$Z$58,MATCH($A51,'Points - Runs 100s'!$A$5:$A$58,0),MATCH(Q$7,'Points - Runs 100s'!$A$5:$Z$5,0)))*50)+((INDEX('Points - Wickets'!$A$5:$Z$58,MATCH($A51,'Points - Wickets'!$A$5:$A$58,0),MATCH(Q$7,'Points - Wickets'!$A$5:$Z$5,0)))*10)+((INDEX('Points - 5 fers'!$A$5:$Z$58,MATCH($A51,'Points - 5 fers'!$A$5:$A$58,0),MATCH(Q$7,'Points - 5 fers'!$A$5:$Z$5,0)))*50)+((INDEX('Points - Hattrick'!$A$5:$Z$58,MATCH($A51,'Points - Hattrick'!$A$5:$A$58,0),MATCH(Q$7,'Points - Hattrick'!$A$5:$Z$5,0)))*100)+((INDEX('Points - Fielding'!$A$5:$Z$58,MATCH($A51,'Points - Fielding'!$A$5:$A$58,0),MATCH(Q$7,'Points - Fielding'!$A$5:$Z$5,0)))*10)</f>
        <v>0</v>
      </c>
      <c r="R51" s="128">
        <f>(INDEX('Points - Runs'!$A$5:$Z$58,MATCH($A51,'Points - Runs'!$A$5:$A$58,0),MATCH(R$7,'Points - Runs'!$A$5:$Z$5,0)))+((INDEX('Points - Runs 50s'!$A$5:$Z$58,MATCH($A51,'Points - Runs 50s'!$A$5:$A$58,0),MATCH(R$7,'Points - Runs 50s'!$A$5:$Z$5,0)))*25)+((INDEX('Points - Runs 100s'!$A$5:$Z$58,MATCH($A51,'Points - Runs 100s'!$A$5:$A$58,0),MATCH(R$7,'Points - Runs 100s'!$A$5:$Z$5,0)))*50)+((INDEX('Points - Wickets'!$A$5:$Z$58,MATCH($A51,'Points - Wickets'!$A$5:$A$58,0),MATCH(R$7,'Points - Wickets'!$A$5:$Z$5,0)))*10)+((INDEX('Points - 5 fers'!$A$5:$Z$58,MATCH($A51,'Points - 5 fers'!$A$5:$A$58,0),MATCH(R$7,'Points - 5 fers'!$A$5:$Z$5,0)))*50)+((INDEX('Points - Hattrick'!$A$5:$Z$58,MATCH($A51,'Points - Hattrick'!$A$5:$A$58,0),MATCH(R$7,'Points - Hattrick'!$A$5:$Z$5,0)))*100)+((INDEX('Points - Fielding'!$A$5:$Z$58,MATCH($A51,'Points - Fielding'!$A$5:$A$58,0),MATCH(R$7,'Points - Fielding'!$A$5:$Z$5,0)))*10)</f>
        <v>0</v>
      </c>
      <c r="S51" s="128">
        <f>(INDEX('Points - Runs'!$A$5:$Z$58,MATCH($A51,'Points - Runs'!$A$5:$A$58,0),MATCH(S$7,'Points - Runs'!$A$5:$Z$5,0)))+((INDEX('Points - Runs 50s'!$A$5:$Z$58,MATCH($A51,'Points - Runs 50s'!$A$5:$A$58,0),MATCH(S$7,'Points - Runs 50s'!$A$5:$Z$5,0)))*25)+((INDEX('Points - Runs 100s'!$A$5:$Z$58,MATCH($A51,'Points - Runs 100s'!$A$5:$A$58,0),MATCH(S$7,'Points - Runs 100s'!$A$5:$Z$5,0)))*50)+((INDEX('Points - Wickets'!$A$5:$Z$58,MATCH($A51,'Points - Wickets'!$A$5:$A$58,0),MATCH(S$7,'Points - Wickets'!$A$5:$Z$5,0)))*10)+((INDEX('Points - 5 fers'!$A$5:$Z$58,MATCH($A51,'Points - 5 fers'!$A$5:$A$58,0),MATCH(S$7,'Points - 5 fers'!$A$5:$Z$5,0)))*50)+((INDEX('Points - Hattrick'!$A$5:$Z$58,MATCH($A51,'Points - Hattrick'!$A$5:$A$58,0),MATCH(S$7,'Points - Hattrick'!$A$5:$Z$5,0)))*100)+((INDEX('Points - Fielding'!$A$5:$Z$58,MATCH($A51,'Points - Fielding'!$A$5:$A$58,0),MATCH(S$7,'Points - Fielding'!$A$5:$Z$5,0)))*10)</f>
        <v>0</v>
      </c>
      <c r="T51" s="128">
        <f>(INDEX('Points - Runs'!$A$5:$Z$58,MATCH($A51,'Points - Runs'!$A$5:$A$58,0),MATCH(T$7,'Points - Runs'!$A$5:$Z$5,0)))+((INDEX('Points - Runs 50s'!$A$5:$Z$58,MATCH($A51,'Points - Runs 50s'!$A$5:$A$58,0),MATCH(T$7,'Points - Runs 50s'!$A$5:$Z$5,0)))*25)+((INDEX('Points - Runs 100s'!$A$5:$Z$58,MATCH($A51,'Points - Runs 100s'!$A$5:$A$58,0),MATCH(T$7,'Points - Runs 100s'!$A$5:$Z$5,0)))*50)+((INDEX('Points - Wickets'!$A$5:$Z$58,MATCH($A51,'Points - Wickets'!$A$5:$A$58,0),MATCH(T$7,'Points - Wickets'!$A$5:$Z$5,0)))*10)+((INDEX('Points - 5 fers'!$A$5:$Z$58,MATCH($A51,'Points - 5 fers'!$A$5:$A$58,0),MATCH(T$7,'Points - 5 fers'!$A$5:$Z$5,0)))*50)+((INDEX('Points - Hattrick'!$A$5:$Z$58,MATCH($A51,'Points - Hattrick'!$A$5:$A$58,0),MATCH(T$7,'Points - Hattrick'!$A$5:$Z$5,0)))*100)+((INDEX('Points - Fielding'!$A$5:$Z$58,MATCH($A51,'Points - Fielding'!$A$5:$A$58,0),MATCH(T$7,'Points - Fielding'!$A$5:$Z$5,0)))*10)</f>
        <v>0</v>
      </c>
      <c r="U51" s="128">
        <f>(INDEX('Points - Runs'!$A$5:$Z$58,MATCH($A51,'Points - Runs'!$A$5:$A$58,0),MATCH(U$7,'Points - Runs'!$A$5:$Z$5,0)))+((INDEX('Points - Runs 50s'!$A$5:$Z$58,MATCH($A51,'Points - Runs 50s'!$A$5:$A$58,0),MATCH(U$7,'Points - Runs 50s'!$A$5:$Z$5,0)))*25)+((INDEX('Points - Runs 100s'!$A$5:$Z$58,MATCH($A51,'Points - Runs 100s'!$A$5:$A$58,0),MATCH(U$7,'Points - Runs 100s'!$A$5:$Z$5,0)))*50)+((INDEX('Points - Wickets'!$A$5:$Z$58,MATCH($A51,'Points - Wickets'!$A$5:$A$58,0),MATCH(U$7,'Points - Wickets'!$A$5:$Z$5,0)))*10)+((INDEX('Points - 5 fers'!$A$5:$Z$58,MATCH($A51,'Points - 5 fers'!$A$5:$A$58,0),MATCH(U$7,'Points - 5 fers'!$A$5:$Z$5,0)))*50)+((INDEX('Points - Hattrick'!$A$5:$Z$58,MATCH($A51,'Points - Hattrick'!$A$5:$A$58,0),MATCH(U$7,'Points - Hattrick'!$A$5:$Z$5,0)))*100)+((INDEX('Points - Fielding'!$A$5:$Z$58,MATCH($A51,'Points - Fielding'!$A$5:$A$58,0),MATCH(U$7,'Points - Fielding'!$A$5:$Z$5,0)))*10)</f>
        <v>0</v>
      </c>
      <c r="V51" s="128">
        <f>(INDEX('Points - Runs'!$A$5:$Z$58,MATCH($A51,'Points - Runs'!$A$5:$A$58,0),MATCH(V$7,'Points - Runs'!$A$5:$Z$5,0)))+((INDEX('Points - Runs 50s'!$A$5:$Z$58,MATCH($A51,'Points - Runs 50s'!$A$5:$A$58,0),MATCH(V$7,'Points - Runs 50s'!$A$5:$Z$5,0)))*25)+((INDEX('Points - Runs 100s'!$A$5:$Z$58,MATCH($A51,'Points - Runs 100s'!$A$5:$A$58,0),MATCH(V$7,'Points - Runs 100s'!$A$5:$Z$5,0)))*50)+((INDEX('Points - Wickets'!$A$5:$Z$58,MATCH($A51,'Points - Wickets'!$A$5:$A$58,0),MATCH(V$7,'Points - Wickets'!$A$5:$Z$5,0)))*10)+((INDEX('Points - 5 fers'!$A$5:$Z$58,MATCH($A51,'Points - 5 fers'!$A$5:$A$58,0),MATCH(V$7,'Points - 5 fers'!$A$5:$Z$5,0)))*50)+((INDEX('Points - Hattrick'!$A$5:$Z$58,MATCH($A51,'Points - Hattrick'!$A$5:$A$58,0),MATCH(V$7,'Points - Hattrick'!$A$5:$Z$5,0)))*100)+((INDEX('Points - Fielding'!$A$5:$Z$58,MATCH($A51,'Points - Fielding'!$A$5:$A$58,0),MATCH(V$7,'Points - Fielding'!$A$5:$Z$5,0)))*10)</f>
        <v>0</v>
      </c>
      <c r="W51" s="129">
        <f>(INDEX('Points - Runs'!$A$5:$Z$58,MATCH($A51,'Points - Runs'!$A$5:$A$58,0),MATCH(W$7,'Points - Runs'!$A$5:$Z$5,0)))+((INDEX('Points - Runs 50s'!$A$5:$Z$58,MATCH($A51,'Points - Runs 50s'!$A$5:$A$58,0),MATCH(W$7,'Points - Runs 50s'!$A$5:$Z$5,0)))*25)+((INDEX('Points - Runs 100s'!$A$5:$Z$58,MATCH($A51,'Points - Runs 100s'!$A$5:$A$58,0),MATCH(W$7,'Points - Runs 100s'!$A$5:$Z$5,0)))*50)+((INDEX('Points - Wickets'!$A$5:$Z$58,MATCH($A51,'Points - Wickets'!$A$5:$A$58,0),MATCH(W$7,'Points - Wickets'!$A$5:$Z$5,0)))*10)+((INDEX('Points - 5 fers'!$A$5:$Z$58,MATCH($A51,'Points - 5 fers'!$A$5:$A$58,0),MATCH(W$7,'Points - 5 fers'!$A$5:$Z$5,0)))*50)+((INDEX('Points - Hattrick'!$A$5:$Z$58,MATCH($A51,'Points - Hattrick'!$A$5:$A$58,0),MATCH(W$7,'Points - Hattrick'!$A$5:$Z$5,0)))*100)+((INDEX('Points - Fielding'!$A$5:$Z$58,MATCH($A51,'Points - Fielding'!$A$5:$A$58,0),MATCH(W$7,'Points - Fielding'!$A$5:$Z$5,0)))*10)</f>
        <v>0</v>
      </c>
      <c r="X51" s="130">
        <f>(INDEX('Points - Runs'!$A$5:$Z$58,MATCH($A51,'Points - Runs'!$A$5:$A$58,0),MATCH(X$7,'Points - Runs'!$A$5:$Z$5,0)))+((INDEX('Points - Runs 50s'!$A$5:$Z$58,MATCH($A51,'Points - Runs 50s'!$A$5:$A$58,0),MATCH(X$7,'Points - Runs 50s'!$A$5:$Z$5,0)))*25)+((INDEX('Points - Runs 100s'!$A$5:$Z$58,MATCH($A51,'Points - Runs 100s'!$A$5:$A$58,0),MATCH(X$7,'Points - Runs 100s'!$A$5:$Z$5,0)))*50)+((INDEX('Points - Wickets'!$A$5:$Z$58,MATCH($A51,'Points - Wickets'!$A$5:$A$58,0),MATCH(X$7,'Points - Wickets'!$A$5:$Z$5,0)))*10)+((INDEX('Points - 5 fers'!$A$5:$Z$58,MATCH($A51,'Points - 5 fers'!$A$5:$A$58,0),MATCH(X$7,'Points - 5 fers'!$A$5:$Z$5,0)))*50)+((INDEX('Points - Hattrick'!$A$5:$Z$58,MATCH($A51,'Points - Hattrick'!$A$5:$A$58,0),MATCH(X$7,'Points - Hattrick'!$A$5:$Z$5,0)))*100)+((INDEX('Points - Fielding'!$A$5:$Z$58,MATCH($A51,'Points - Fielding'!$A$5:$A$58,0),MATCH(X$7,'Points - Fielding'!$A$5:$Z$5,0)))*10)</f>
        <v>0</v>
      </c>
      <c r="Y51" s="130">
        <f>(INDEX('Points - Runs'!$A$5:$Z$58,MATCH($A51,'Points - Runs'!$A$5:$A$58,0),MATCH(Y$7,'Points - Runs'!$A$5:$Z$5,0)))+((INDEX('Points - Runs 50s'!$A$5:$Z$58,MATCH($A51,'Points - Runs 50s'!$A$5:$A$58,0),MATCH(Y$7,'Points - Runs 50s'!$A$5:$Z$5,0)))*25)+((INDEX('Points - Runs 100s'!$A$5:$Z$58,MATCH($A51,'Points - Runs 100s'!$A$5:$A$58,0),MATCH(Y$7,'Points - Runs 100s'!$A$5:$Z$5,0)))*50)+((INDEX('Points - Wickets'!$A$5:$Z$58,MATCH($A51,'Points - Wickets'!$A$5:$A$58,0),MATCH(Y$7,'Points - Wickets'!$A$5:$Z$5,0)))*10)+((INDEX('Points - 5 fers'!$A$5:$Z$58,MATCH($A51,'Points - 5 fers'!$A$5:$A$58,0),MATCH(Y$7,'Points - 5 fers'!$A$5:$Z$5,0)))*50)+((INDEX('Points - Hattrick'!$A$5:$Z$58,MATCH($A51,'Points - Hattrick'!$A$5:$A$58,0),MATCH(Y$7,'Points - Hattrick'!$A$5:$Z$5,0)))*100)+((INDEX('Points - Fielding'!$A$5:$Z$58,MATCH($A51,'Points - Fielding'!$A$5:$A$58,0),MATCH(Y$7,'Points - Fielding'!$A$5:$Z$5,0)))*10)</f>
        <v>0</v>
      </c>
      <c r="Z51" s="130">
        <f>(INDEX('Points - Runs'!$A$5:$Z$58,MATCH($A51,'Points - Runs'!$A$5:$A$58,0),MATCH(Z$7,'Points - Runs'!$A$5:$Z$5,0)))+((INDEX('Points - Runs 50s'!$A$5:$Z$58,MATCH($A51,'Points - Runs 50s'!$A$5:$A$58,0),MATCH(Z$7,'Points - Runs 50s'!$A$5:$Z$5,0)))*25)+((INDEX('Points - Runs 100s'!$A$5:$Z$58,MATCH($A51,'Points - Runs 100s'!$A$5:$A$58,0),MATCH(Z$7,'Points - Runs 100s'!$A$5:$Z$5,0)))*50)+((INDEX('Points - Wickets'!$A$5:$Z$58,MATCH($A51,'Points - Wickets'!$A$5:$A$58,0),MATCH(Z$7,'Points - Wickets'!$A$5:$Z$5,0)))*10)+((INDEX('Points - 5 fers'!$A$5:$Z$58,MATCH($A51,'Points - 5 fers'!$A$5:$A$58,0),MATCH(Z$7,'Points - 5 fers'!$A$5:$Z$5,0)))*50)+((INDEX('Points - Hattrick'!$A$5:$Z$58,MATCH($A51,'Points - Hattrick'!$A$5:$A$58,0),MATCH(Z$7,'Points - Hattrick'!$A$5:$Z$5,0)))*100)+((INDEX('Points - Fielding'!$A$5:$Z$58,MATCH($A51,'Points - Fielding'!$A$5:$A$58,0),MATCH(Z$7,'Points - Fielding'!$A$5:$Z$5,0)))*10)</f>
        <v>0</v>
      </c>
      <c r="AA51" s="233">
        <f t="shared" si="2"/>
        <v>0</v>
      </c>
      <c r="AB51" s="231">
        <f t="shared" si="3"/>
        <v>0</v>
      </c>
      <c r="AC51" s="231">
        <f t="shared" si="4"/>
        <v>0</v>
      </c>
      <c r="AD51" s="231">
        <f t="shared" si="5"/>
        <v>0</v>
      </c>
      <c r="AE51" s="120">
        <f t="shared" si="0"/>
        <v>0</v>
      </c>
      <c r="AF51" s="187">
        <f t="shared" si="1"/>
        <v>0</v>
      </c>
      <c r="AH51" s="125">
        <f t="shared" si="6"/>
        <v>47</v>
      </c>
    </row>
    <row r="52" spans="1:34" s="125" customFormat="1" ht="18.75" customHeight="1" x14ac:dyDescent="0.25">
      <c r="A52" s="125" t="s">
        <v>369</v>
      </c>
      <c r="B52" s="126" t="s">
        <v>80</v>
      </c>
      <c r="C52" s="125" t="s">
        <v>105</v>
      </c>
      <c r="D52" s="127">
        <v>4.5</v>
      </c>
      <c r="E52" s="139">
        <f>(INDEX('Points - Runs'!$A$5:$Z$58,MATCH($A52,'Points - Runs'!$A$5:$A$58,0),MATCH(E$7,'Points - Runs'!$A$5:$Z$5,0)))+((INDEX('Points - Runs 50s'!$A$5:$Z$58,MATCH($A52,'Points - Runs 50s'!$A$5:$A$58,0),MATCH(E$7,'Points - Runs 50s'!$A$5:$Z$5,0)))*25)+((INDEX('Points - Runs 100s'!$A$5:$Z$58,MATCH($A52,'Points - Runs 100s'!$A$5:$A$58,0),MATCH(E$7,'Points - Runs 100s'!$A$5:$Z$5,0)))*50)+((INDEX('Points - Wickets'!$A$5:$Z$58,MATCH($A52,'Points - Wickets'!$A$5:$A$58,0),MATCH(E$7,'Points - Wickets'!$A$5:$Z$5,0)))*10)+((INDEX('Points - 5 fers'!$A$5:$Z$58,MATCH($A52,'Points - 5 fers'!$A$5:$A$58,0),MATCH(E$7,'Points - 5 fers'!$A$5:$Z$5,0)))*50)+((INDEX('Points - Hattrick'!$A$5:$Z$58,MATCH($A52,'Points - Hattrick'!$A$5:$A$58,0),MATCH(E$7,'Points - Hattrick'!$A$5:$Z$5,0)))*100)+((INDEX('Points - Fielding'!$A$5:$Z$58,MATCH($A52,'Points - Fielding'!$A$5:$A$58,0),MATCH(E$7,'Points - Fielding'!$A$5:$Z$5,0)))*10)</f>
        <v>0</v>
      </c>
      <c r="F52" s="139">
        <f>(INDEX('Points - Runs'!$A$5:$Z$58,MATCH($A52,'Points - Runs'!$A$5:$A$58,0),MATCH(F$7,'Points - Runs'!$A$5:$Z$5,0)))+((INDEX('Points - Runs 50s'!$A$5:$Z$58,MATCH($A52,'Points - Runs 50s'!$A$5:$A$58,0),MATCH(F$7,'Points - Runs 50s'!$A$5:$Z$5,0)))*25)+((INDEX('Points - Runs 100s'!$A$5:$Z$58,MATCH($A52,'Points - Runs 100s'!$A$5:$A$58,0),MATCH(F$7,'Points - Runs 100s'!$A$5:$Z$5,0)))*50)+((INDEX('Points - Wickets'!$A$5:$Z$58,MATCH($A52,'Points - Wickets'!$A$5:$A$58,0),MATCH(F$7,'Points - Wickets'!$A$5:$Z$5,0)))*10)+((INDEX('Points - 5 fers'!$A$5:$Z$58,MATCH($A52,'Points - 5 fers'!$A$5:$A$58,0),MATCH(F$7,'Points - 5 fers'!$A$5:$Z$5,0)))*50)+((INDEX('Points - Hattrick'!$A$5:$Z$58,MATCH($A52,'Points - Hattrick'!$A$5:$A$58,0),MATCH(F$7,'Points - Hattrick'!$A$5:$Z$5,0)))*100)+((INDEX('Points - Fielding'!$A$5:$Z$58,MATCH($A52,'Points - Fielding'!$A$5:$A$58,0),MATCH(F$7,'Points - Fielding'!$A$5:$Z$5,0)))*10)</f>
        <v>0</v>
      </c>
      <c r="G52" s="139">
        <f>(INDEX('Points - Runs'!$A$5:$Z$58,MATCH($A52,'Points - Runs'!$A$5:$A$58,0),MATCH(G$7,'Points - Runs'!$A$5:$Z$5,0)))+((INDEX('Points - Runs 50s'!$A$5:$Z$58,MATCH($A52,'Points - Runs 50s'!$A$5:$A$58,0),MATCH(G$7,'Points - Runs 50s'!$A$5:$Z$5,0)))*25)+((INDEX('Points - Runs 100s'!$A$5:$Z$58,MATCH($A52,'Points - Runs 100s'!$A$5:$A$58,0),MATCH(G$7,'Points - Runs 100s'!$A$5:$Z$5,0)))*50)+((INDEX('Points - Wickets'!$A$5:$Z$58,MATCH($A52,'Points - Wickets'!$A$5:$A$58,0),MATCH(G$7,'Points - Wickets'!$A$5:$Z$5,0)))*10)+((INDEX('Points - 5 fers'!$A$5:$Z$58,MATCH($A52,'Points - 5 fers'!$A$5:$A$58,0),MATCH(G$7,'Points - 5 fers'!$A$5:$Z$5,0)))*50)+((INDEX('Points - Hattrick'!$A$5:$Z$58,MATCH($A52,'Points - Hattrick'!$A$5:$A$58,0),MATCH(G$7,'Points - Hattrick'!$A$5:$Z$5,0)))*100)+((INDEX('Points - Fielding'!$A$5:$Z$58,MATCH($A52,'Points - Fielding'!$A$5:$A$58,0),MATCH(G$7,'Points - Fielding'!$A$5:$Z$5,0)))*10)</f>
        <v>0</v>
      </c>
      <c r="H52" s="128">
        <f>(INDEX('Points - Runs'!$A$5:$Z$58,MATCH($A52,'Points - Runs'!$A$5:$A$58,0),MATCH(H$7,'Points - Runs'!$A$5:$Z$5,0)))+((INDEX('Points - Runs 50s'!$A$5:$Z$58,MATCH($A52,'Points - Runs 50s'!$A$5:$A$58,0),MATCH(H$7,'Points - Runs 50s'!$A$5:$Z$5,0)))*25)+((INDEX('Points - Runs 100s'!$A$5:$Z$58,MATCH($A52,'Points - Runs 100s'!$A$5:$A$58,0),MATCH(H$7,'Points - Runs 100s'!$A$5:$Z$5,0)))*50)+((INDEX('Points - Wickets'!$A$5:$Z$58,MATCH($A52,'Points - Wickets'!$A$5:$A$58,0),MATCH(H$7,'Points - Wickets'!$A$5:$Z$5,0)))*10)+((INDEX('Points - 5 fers'!$A$5:$Z$58,MATCH($A52,'Points - 5 fers'!$A$5:$A$58,0),MATCH(H$7,'Points - 5 fers'!$A$5:$Z$5,0)))*50)+((INDEX('Points - Hattrick'!$A$5:$Z$58,MATCH($A52,'Points - Hattrick'!$A$5:$A$58,0),MATCH(H$7,'Points - Hattrick'!$A$5:$Z$5,0)))*100)+((INDEX('Points - Fielding'!$A$5:$Z$58,MATCH($A52,'Points - Fielding'!$A$5:$A$58,0),MATCH(H$7,'Points - Fielding'!$A$5:$Z$5,0)))*10)</f>
        <v>0</v>
      </c>
      <c r="I52" s="128">
        <f>(INDEX('Points - Runs'!$A$5:$Z$58,MATCH($A52,'Points - Runs'!$A$5:$A$58,0),MATCH(I$7,'Points - Runs'!$A$5:$Z$5,0)))+((INDEX('Points - Runs 50s'!$A$5:$Z$58,MATCH($A52,'Points - Runs 50s'!$A$5:$A$58,0),MATCH(I$7,'Points - Runs 50s'!$A$5:$Z$5,0)))*25)+((INDEX('Points - Runs 100s'!$A$5:$Z$58,MATCH($A52,'Points - Runs 100s'!$A$5:$A$58,0),MATCH(I$7,'Points - Runs 100s'!$A$5:$Z$5,0)))*50)+((INDEX('Points - Wickets'!$A$5:$Z$58,MATCH($A52,'Points - Wickets'!$A$5:$A$58,0),MATCH(I$7,'Points - Wickets'!$A$5:$Z$5,0)))*10)+((INDEX('Points - 5 fers'!$A$5:$Z$58,MATCH($A52,'Points - 5 fers'!$A$5:$A$58,0),MATCH(I$7,'Points - 5 fers'!$A$5:$Z$5,0)))*50)+((INDEX('Points - Hattrick'!$A$5:$Z$58,MATCH($A52,'Points - Hattrick'!$A$5:$A$58,0),MATCH(I$7,'Points - Hattrick'!$A$5:$Z$5,0)))*100)+((INDEX('Points - Fielding'!$A$5:$Z$58,MATCH($A52,'Points - Fielding'!$A$5:$A$58,0),MATCH(I$7,'Points - Fielding'!$A$5:$Z$5,0)))*10)</f>
        <v>0</v>
      </c>
      <c r="J52" s="130">
        <f>(INDEX('Points - Runs'!$A$5:$Z$58,MATCH($A52,'Points - Runs'!$A$5:$A$58,0),MATCH(J$7,'Points - Runs'!$A$5:$Z$5,0)))+((INDEX('Points - Runs 50s'!$A$5:$Z$58,MATCH($A52,'Points - Runs 50s'!$A$5:$A$58,0),MATCH(J$7,'Points - Runs 50s'!$A$5:$Z$5,0)))*25)+((INDEX('Points - Runs 100s'!$A$5:$Z$58,MATCH($A52,'Points - Runs 100s'!$A$5:$A$58,0),MATCH(J$7,'Points - Runs 100s'!$A$5:$Z$5,0)))*50)+((INDEX('Points - Wickets'!$A$5:$Z$58,MATCH($A52,'Points - Wickets'!$A$5:$A$58,0),MATCH(J$7,'Points - Wickets'!$A$5:$Z$5,0)))*10)+((INDEX('Points - 5 fers'!$A$5:$Z$58,MATCH($A52,'Points - 5 fers'!$A$5:$A$58,0),MATCH(J$7,'Points - 5 fers'!$A$5:$Z$5,0)))*50)+((INDEX('Points - Hattrick'!$A$5:$Z$58,MATCH($A52,'Points - Hattrick'!$A$5:$A$58,0),MATCH(J$7,'Points - Hattrick'!$A$5:$Z$5,0)))*100)+((INDEX('Points - Fielding'!$A$5:$Z$58,MATCH($A52,'Points - Fielding'!$A$5:$A$58,0),MATCH(J$7,'Points - Fielding'!$A$5:$Z$5,0)))*10)</f>
        <v>0</v>
      </c>
      <c r="K52" s="129">
        <f>(INDEX('Points - Runs'!$A$5:$Z$58,MATCH($A52,'Points - Runs'!$A$5:$A$58,0),MATCH(K$7,'Points - Runs'!$A$5:$Z$5,0)))+((INDEX('Points - Runs 50s'!$A$5:$Z$58,MATCH($A52,'Points - Runs 50s'!$A$5:$A$58,0),MATCH(K$7,'Points - Runs 50s'!$A$5:$Z$5,0)))*25)+((INDEX('Points - Runs 100s'!$A$5:$Z$58,MATCH($A52,'Points - Runs 100s'!$A$5:$A$58,0),MATCH(K$7,'Points - Runs 100s'!$A$5:$Z$5,0)))*50)+((INDEX('Points - Wickets'!$A$5:$Z$58,MATCH($A52,'Points - Wickets'!$A$5:$A$58,0),MATCH(K$7,'Points - Wickets'!$A$5:$Z$5,0)))*10)+((INDEX('Points - 5 fers'!$A$5:$Z$58,MATCH($A52,'Points - 5 fers'!$A$5:$A$58,0),MATCH(K$7,'Points - 5 fers'!$A$5:$Z$5,0)))*50)+((INDEX('Points - Hattrick'!$A$5:$Z$58,MATCH($A52,'Points - Hattrick'!$A$5:$A$58,0),MATCH(K$7,'Points - Hattrick'!$A$5:$Z$5,0)))*100)+((INDEX('Points - Fielding'!$A$5:$Z$58,MATCH($A52,'Points - Fielding'!$A$5:$A$58,0),MATCH(K$7,'Points - Fielding'!$A$5:$Z$5,0)))*10)</f>
        <v>11</v>
      </c>
      <c r="L52" s="130">
        <f>(INDEX('Points - Runs'!$A$5:$Z$58,MATCH($A52,'Points - Runs'!$A$5:$A$58,0),MATCH(L$7,'Points - Runs'!$A$5:$Z$5,0)))+((INDEX('Points - Runs 50s'!$A$5:$Z$58,MATCH($A52,'Points - Runs 50s'!$A$5:$A$58,0),MATCH(L$7,'Points - Runs 50s'!$A$5:$Z$5,0)))*25)+((INDEX('Points - Runs 100s'!$A$5:$Z$58,MATCH($A52,'Points - Runs 100s'!$A$5:$A$58,0),MATCH(L$7,'Points - Runs 100s'!$A$5:$Z$5,0)))*50)+((INDEX('Points - Wickets'!$A$5:$Z$58,MATCH($A52,'Points - Wickets'!$A$5:$A$58,0),MATCH(L$7,'Points - Wickets'!$A$5:$Z$5,0)))*10)+((INDEX('Points - 5 fers'!$A$5:$Z$58,MATCH($A52,'Points - 5 fers'!$A$5:$A$58,0),MATCH(L$7,'Points - 5 fers'!$A$5:$Z$5,0)))*50)+((INDEX('Points - Hattrick'!$A$5:$Z$58,MATCH($A52,'Points - Hattrick'!$A$5:$A$58,0),MATCH(L$7,'Points - Hattrick'!$A$5:$Z$5,0)))*100)+((INDEX('Points - Fielding'!$A$5:$Z$58,MATCH($A52,'Points - Fielding'!$A$5:$A$58,0),MATCH(L$7,'Points - Fielding'!$A$5:$Z$5,0)))*10)</f>
        <v>15</v>
      </c>
      <c r="M52" s="130">
        <f>(INDEX('Points - Runs'!$A$5:$Z$58,MATCH($A52,'Points - Runs'!$A$5:$A$58,0),MATCH(M$7,'Points - Runs'!$A$5:$Z$5,0)))+((INDEX('Points - Runs 50s'!$A$5:$Z$58,MATCH($A52,'Points - Runs 50s'!$A$5:$A$58,0),MATCH(M$7,'Points - Runs 50s'!$A$5:$Z$5,0)))*25)+((INDEX('Points - Runs 100s'!$A$5:$Z$58,MATCH($A52,'Points - Runs 100s'!$A$5:$A$58,0),MATCH(M$7,'Points - Runs 100s'!$A$5:$Z$5,0)))*50)+((INDEX('Points - Wickets'!$A$5:$Z$58,MATCH($A52,'Points - Wickets'!$A$5:$A$58,0),MATCH(M$7,'Points - Wickets'!$A$5:$Z$5,0)))*10)+((INDEX('Points - 5 fers'!$A$5:$Z$58,MATCH($A52,'Points - 5 fers'!$A$5:$A$58,0),MATCH(M$7,'Points - 5 fers'!$A$5:$Z$5,0)))*50)+((INDEX('Points - Hattrick'!$A$5:$Z$58,MATCH($A52,'Points - Hattrick'!$A$5:$A$58,0),MATCH(M$7,'Points - Hattrick'!$A$5:$Z$5,0)))*100)+((INDEX('Points - Fielding'!$A$5:$Z$58,MATCH($A52,'Points - Fielding'!$A$5:$A$58,0),MATCH(M$7,'Points - Fielding'!$A$5:$Z$5,0)))*10)</f>
        <v>0</v>
      </c>
      <c r="N52" s="130">
        <f>(INDEX('Points - Runs'!$A$5:$Z$58,MATCH($A52,'Points - Runs'!$A$5:$A$58,0),MATCH(N$7,'Points - Runs'!$A$5:$Z$5,0)))+((INDEX('Points - Runs 50s'!$A$5:$Z$58,MATCH($A52,'Points - Runs 50s'!$A$5:$A$58,0),MATCH(N$7,'Points - Runs 50s'!$A$5:$Z$5,0)))*25)+((INDEX('Points - Runs 100s'!$A$5:$Z$58,MATCH($A52,'Points - Runs 100s'!$A$5:$A$58,0),MATCH(N$7,'Points - Runs 100s'!$A$5:$Z$5,0)))*50)+((INDEX('Points - Wickets'!$A$5:$Z$58,MATCH($A52,'Points - Wickets'!$A$5:$A$58,0),MATCH(N$7,'Points - Wickets'!$A$5:$Z$5,0)))*10)+((INDEX('Points - 5 fers'!$A$5:$Z$58,MATCH($A52,'Points - 5 fers'!$A$5:$A$58,0),MATCH(N$7,'Points - 5 fers'!$A$5:$Z$5,0)))*50)+((INDEX('Points - Hattrick'!$A$5:$Z$58,MATCH($A52,'Points - Hattrick'!$A$5:$A$58,0),MATCH(N$7,'Points - Hattrick'!$A$5:$Z$5,0)))*100)+((INDEX('Points - Fielding'!$A$5:$Z$58,MATCH($A52,'Points - Fielding'!$A$5:$A$58,0),MATCH(N$7,'Points - Fielding'!$A$5:$Z$5,0)))*10)</f>
        <v>0</v>
      </c>
      <c r="O52" s="130">
        <f>(INDEX('Points - Runs'!$A$5:$Z$58,MATCH($A52,'Points - Runs'!$A$5:$A$58,0),MATCH(O$7,'Points - Runs'!$A$5:$Z$5,0)))+((INDEX('Points - Runs 50s'!$A$5:$Z$58,MATCH($A52,'Points - Runs 50s'!$A$5:$A$58,0),MATCH(O$7,'Points - Runs 50s'!$A$5:$Z$5,0)))*25)+((INDEX('Points - Runs 100s'!$A$5:$Z$58,MATCH($A52,'Points - Runs 100s'!$A$5:$A$58,0),MATCH(O$7,'Points - Runs 100s'!$A$5:$Z$5,0)))*50)+((INDEX('Points - Wickets'!$A$5:$Z$58,MATCH($A52,'Points - Wickets'!$A$5:$A$58,0),MATCH(O$7,'Points - Wickets'!$A$5:$Z$5,0)))*10)+((INDEX('Points - 5 fers'!$A$5:$Z$58,MATCH($A52,'Points - 5 fers'!$A$5:$A$58,0),MATCH(O$7,'Points - 5 fers'!$A$5:$Z$5,0)))*50)+((INDEX('Points - Hattrick'!$A$5:$Z$58,MATCH($A52,'Points - Hattrick'!$A$5:$A$58,0),MATCH(O$7,'Points - Hattrick'!$A$5:$Z$5,0)))*100)+((INDEX('Points - Fielding'!$A$5:$Z$58,MATCH($A52,'Points - Fielding'!$A$5:$A$58,0),MATCH(O$7,'Points - Fielding'!$A$5:$Z$5,0)))*10)</f>
        <v>0</v>
      </c>
      <c r="P52" s="131">
        <f>(INDEX('Points - Runs'!$A$5:$Z$58,MATCH($A52,'Points - Runs'!$A$5:$A$58,0),MATCH(P$7,'Points - Runs'!$A$5:$Z$5,0)))+((INDEX('Points - Runs 50s'!$A$5:$Z$58,MATCH($A52,'Points - Runs 50s'!$A$5:$A$58,0),MATCH(P$7,'Points - Runs 50s'!$A$5:$Z$5,0)))*25)+((INDEX('Points - Runs 100s'!$A$5:$Z$58,MATCH($A52,'Points - Runs 100s'!$A$5:$A$58,0),MATCH(P$7,'Points - Runs 100s'!$A$5:$Z$5,0)))*50)+((INDEX('Points - Wickets'!$A$5:$Z$58,MATCH($A52,'Points - Wickets'!$A$5:$A$58,0),MATCH(P$7,'Points - Wickets'!$A$5:$Z$5,0)))*10)+((INDEX('Points - 5 fers'!$A$5:$Z$58,MATCH($A52,'Points - 5 fers'!$A$5:$A$58,0),MATCH(P$7,'Points - 5 fers'!$A$5:$Z$5,0)))*50)+((INDEX('Points - Hattrick'!$A$5:$Z$58,MATCH($A52,'Points - Hattrick'!$A$5:$A$58,0),MATCH(P$7,'Points - Hattrick'!$A$5:$Z$5,0)))*100)+((INDEX('Points - Fielding'!$A$5:$Z$58,MATCH($A52,'Points - Fielding'!$A$5:$A$58,0),MATCH(P$7,'Points - Fielding'!$A$5:$Z$5,0)))*10)</f>
        <v>9</v>
      </c>
      <c r="Q52" s="128">
        <f>(INDEX('Points - Runs'!$A$5:$Z$58,MATCH($A52,'Points - Runs'!$A$5:$A$58,0),MATCH(Q$7,'Points - Runs'!$A$5:$Z$5,0)))+((INDEX('Points - Runs 50s'!$A$5:$Z$58,MATCH($A52,'Points - Runs 50s'!$A$5:$A$58,0),MATCH(Q$7,'Points - Runs 50s'!$A$5:$Z$5,0)))*25)+((INDEX('Points - Runs 100s'!$A$5:$Z$58,MATCH($A52,'Points - Runs 100s'!$A$5:$A$58,0),MATCH(Q$7,'Points - Runs 100s'!$A$5:$Z$5,0)))*50)+((INDEX('Points - Wickets'!$A$5:$Z$58,MATCH($A52,'Points - Wickets'!$A$5:$A$58,0),MATCH(Q$7,'Points - Wickets'!$A$5:$Z$5,0)))*10)+((INDEX('Points - 5 fers'!$A$5:$Z$58,MATCH($A52,'Points - 5 fers'!$A$5:$A$58,0),MATCH(Q$7,'Points - 5 fers'!$A$5:$Z$5,0)))*50)+((INDEX('Points - Hattrick'!$A$5:$Z$58,MATCH($A52,'Points - Hattrick'!$A$5:$A$58,0),MATCH(Q$7,'Points - Hattrick'!$A$5:$Z$5,0)))*100)+((INDEX('Points - Fielding'!$A$5:$Z$58,MATCH($A52,'Points - Fielding'!$A$5:$A$58,0),MATCH(Q$7,'Points - Fielding'!$A$5:$Z$5,0)))*10)</f>
        <v>0</v>
      </c>
      <c r="R52" s="128">
        <f>(INDEX('Points - Runs'!$A$5:$Z$58,MATCH($A52,'Points - Runs'!$A$5:$A$58,0),MATCH(R$7,'Points - Runs'!$A$5:$Z$5,0)))+((INDEX('Points - Runs 50s'!$A$5:$Z$58,MATCH($A52,'Points - Runs 50s'!$A$5:$A$58,0),MATCH(R$7,'Points - Runs 50s'!$A$5:$Z$5,0)))*25)+((INDEX('Points - Runs 100s'!$A$5:$Z$58,MATCH($A52,'Points - Runs 100s'!$A$5:$A$58,0),MATCH(R$7,'Points - Runs 100s'!$A$5:$Z$5,0)))*50)+((INDEX('Points - Wickets'!$A$5:$Z$58,MATCH($A52,'Points - Wickets'!$A$5:$A$58,0),MATCH(R$7,'Points - Wickets'!$A$5:$Z$5,0)))*10)+((INDEX('Points - 5 fers'!$A$5:$Z$58,MATCH($A52,'Points - 5 fers'!$A$5:$A$58,0),MATCH(R$7,'Points - 5 fers'!$A$5:$Z$5,0)))*50)+((INDEX('Points - Hattrick'!$A$5:$Z$58,MATCH($A52,'Points - Hattrick'!$A$5:$A$58,0),MATCH(R$7,'Points - Hattrick'!$A$5:$Z$5,0)))*100)+((INDEX('Points - Fielding'!$A$5:$Z$58,MATCH($A52,'Points - Fielding'!$A$5:$A$58,0),MATCH(R$7,'Points - Fielding'!$A$5:$Z$5,0)))*10)</f>
        <v>0</v>
      </c>
      <c r="S52" s="128">
        <f>(INDEX('Points - Runs'!$A$5:$Z$58,MATCH($A52,'Points - Runs'!$A$5:$A$58,0),MATCH(S$7,'Points - Runs'!$A$5:$Z$5,0)))+((INDEX('Points - Runs 50s'!$A$5:$Z$58,MATCH($A52,'Points - Runs 50s'!$A$5:$A$58,0),MATCH(S$7,'Points - Runs 50s'!$A$5:$Z$5,0)))*25)+((INDEX('Points - Runs 100s'!$A$5:$Z$58,MATCH($A52,'Points - Runs 100s'!$A$5:$A$58,0),MATCH(S$7,'Points - Runs 100s'!$A$5:$Z$5,0)))*50)+((INDEX('Points - Wickets'!$A$5:$Z$58,MATCH($A52,'Points - Wickets'!$A$5:$A$58,0),MATCH(S$7,'Points - Wickets'!$A$5:$Z$5,0)))*10)+((INDEX('Points - 5 fers'!$A$5:$Z$58,MATCH($A52,'Points - 5 fers'!$A$5:$A$58,0),MATCH(S$7,'Points - 5 fers'!$A$5:$Z$5,0)))*50)+((INDEX('Points - Hattrick'!$A$5:$Z$58,MATCH($A52,'Points - Hattrick'!$A$5:$A$58,0),MATCH(S$7,'Points - Hattrick'!$A$5:$Z$5,0)))*100)+((INDEX('Points - Fielding'!$A$5:$Z$58,MATCH($A52,'Points - Fielding'!$A$5:$A$58,0),MATCH(S$7,'Points - Fielding'!$A$5:$Z$5,0)))*10)</f>
        <v>0</v>
      </c>
      <c r="T52" s="128">
        <f>(INDEX('Points - Runs'!$A$5:$Z$58,MATCH($A52,'Points - Runs'!$A$5:$A$58,0),MATCH(T$7,'Points - Runs'!$A$5:$Z$5,0)))+((INDEX('Points - Runs 50s'!$A$5:$Z$58,MATCH($A52,'Points - Runs 50s'!$A$5:$A$58,0),MATCH(T$7,'Points - Runs 50s'!$A$5:$Z$5,0)))*25)+((INDEX('Points - Runs 100s'!$A$5:$Z$58,MATCH($A52,'Points - Runs 100s'!$A$5:$A$58,0),MATCH(T$7,'Points - Runs 100s'!$A$5:$Z$5,0)))*50)+((INDEX('Points - Wickets'!$A$5:$Z$58,MATCH($A52,'Points - Wickets'!$A$5:$A$58,0),MATCH(T$7,'Points - Wickets'!$A$5:$Z$5,0)))*10)+((INDEX('Points - 5 fers'!$A$5:$Z$58,MATCH($A52,'Points - 5 fers'!$A$5:$A$58,0),MATCH(T$7,'Points - 5 fers'!$A$5:$Z$5,0)))*50)+((INDEX('Points - Hattrick'!$A$5:$Z$58,MATCH($A52,'Points - Hattrick'!$A$5:$A$58,0),MATCH(T$7,'Points - Hattrick'!$A$5:$Z$5,0)))*100)+((INDEX('Points - Fielding'!$A$5:$Z$58,MATCH($A52,'Points - Fielding'!$A$5:$A$58,0),MATCH(T$7,'Points - Fielding'!$A$5:$Z$5,0)))*10)</f>
        <v>0</v>
      </c>
      <c r="U52" s="128">
        <f>(INDEX('Points - Runs'!$A$5:$Z$58,MATCH($A52,'Points - Runs'!$A$5:$A$58,0),MATCH(U$7,'Points - Runs'!$A$5:$Z$5,0)))+((INDEX('Points - Runs 50s'!$A$5:$Z$58,MATCH($A52,'Points - Runs 50s'!$A$5:$A$58,0),MATCH(U$7,'Points - Runs 50s'!$A$5:$Z$5,0)))*25)+((INDEX('Points - Runs 100s'!$A$5:$Z$58,MATCH($A52,'Points - Runs 100s'!$A$5:$A$58,0),MATCH(U$7,'Points - Runs 100s'!$A$5:$Z$5,0)))*50)+((INDEX('Points - Wickets'!$A$5:$Z$58,MATCH($A52,'Points - Wickets'!$A$5:$A$58,0),MATCH(U$7,'Points - Wickets'!$A$5:$Z$5,0)))*10)+((INDEX('Points - 5 fers'!$A$5:$Z$58,MATCH($A52,'Points - 5 fers'!$A$5:$A$58,0),MATCH(U$7,'Points - 5 fers'!$A$5:$Z$5,0)))*50)+((INDEX('Points - Hattrick'!$A$5:$Z$58,MATCH($A52,'Points - Hattrick'!$A$5:$A$58,0),MATCH(U$7,'Points - Hattrick'!$A$5:$Z$5,0)))*100)+((INDEX('Points - Fielding'!$A$5:$Z$58,MATCH($A52,'Points - Fielding'!$A$5:$A$58,0),MATCH(U$7,'Points - Fielding'!$A$5:$Z$5,0)))*10)</f>
        <v>0</v>
      </c>
      <c r="V52" s="128">
        <f>(INDEX('Points - Runs'!$A$5:$Z$58,MATCH($A52,'Points - Runs'!$A$5:$A$58,0),MATCH(V$7,'Points - Runs'!$A$5:$Z$5,0)))+((INDEX('Points - Runs 50s'!$A$5:$Z$58,MATCH($A52,'Points - Runs 50s'!$A$5:$A$58,0),MATCH(V$7,'Points - Runs 50s'!$A$5:$Z$5,0)))*25)+((INDEX('Points - Runs 100s'!$A$5:$Z$58,MATCH($A52,'Points - Runs 100s'!$A$5:$A$58,0),MATCH(V$7,'Points - Runs 100s'!$A$5:$Z$5,0)))*50)+((INDEX('Points - Wickets'!$A$5:$Z$58,MATCH($A52,'Points - Wickets'!$A$5:$A$58,0),MATCH(V$7,'Points - Wickets'!$A$5:$Z$5,0)))*10)+((INDEX('Points - 5 fers'!$A$5:$Z$58,MATCH($A52,'Points - 5 fers'!$A$5:$A$58,0),MATCH(V$7,'Points - 5 fers'!$A$5:$Z$5,0)))*50)+((INDEX('Points - Hattrick'!$A$5:$Z$58,MATCH($A52,'Points - Hattrick'!$A$5:$A$58,0),MATCH(V$7,'Points - Hattrick'!$A$5:$Z$5,0)))*100)+((INDEX('Points - Fielding'!$A$5:$Z$58,MATCH($A52,'Points - Fielding'!$A$5:$A$58,0),MATCH(V$7,'Points - Fielding'!$A$5:$Z$5,0)))*10)</f>
        <v>0</v>
      </c>
      <c r="W52" s="129">
        <f>(INDEX('Points - Runs'!$A$5:$Z$58,MATCH($A52,'Points - Runs'!$A$5:$A$58,0),MATCH(W$7,'Points - Runs'!$A$5:$Z$5,0)))+((INDEX('Points - Runs 50s'!$A$5:$Z$58,MATCH($A52,'Points - Runs 50s'!$A$5:$A$58,0),MATCH(W$7,'Points - Runs 50s'!$A$5:$Z$5,0)))*25)+((INDEX('Points - Runs 100s'!$A$5:$Z$58,MATCH($A52,'Points - Runs 100s'!$A$5:$A$58,0),MATCH(W$7,'Points - Runs 100s'!$A$5:$Z$5,0)))*50)+((INDEX('Points - Wickets'!$A$5:$Z$58,MATCH($A52,'Points - Wickets'!$A$5:$A$58,0),MATCH(W$7,'Points - Wickets'!$A$5:$Z$5,0)))*10)+((INDEX('Points - 5 fers'!$A$5:$Z$58,MATCH($A52,'Points - 5 fers'!$A$5:$A$58,0),MATCH(W$7,'Points - 5 fers'!$A$5:$Z$5,0)))*50)+((INDEX('Points - Hattrick'!$A$5:$Z$58,MATCH($A52,'Points - Hattrick'!$A$5:$A$58,0),MATCH(W$7,'Points - Hattrick'!$A$5:$Z$5,0)))*100)+((INDEX('Points - Fielding'!$A$5:$Z$58,MATCH($A52,'Points - Fielding'!$A$5:$A$58,0),MATCH(W$7,'Points - Fielding'!$A$5:$Z$5,0)))*10)</f>
        <v>0</v>
      </c>
      <c r="X52" s="130">
        <f>(INDEX('Points - Runs'!$A$5:$Z$58,MATCH($A52,'Points - Runs'!$A$5:$A$58,0),MATCH(X$7,'Points - Runs'!$A$5:$Z$5,0)))+((INDEX('Points - Runs 50s'!$A$5:$Z$58,MATCH($A52,'Points - Runs 50s'!$A$5:$A$58,0),MATCH(X$7,'Points - Runs 50s'!$A$5:$Z$5,0)))*25)+((INDEX('Points - Runs 100s'!$A$5:$Z$58,MATCH($A52,'Points - Runs 100s'!$A$5:$A$58,0),MATCH(X$7,'Points - Runs 100s'!$A$5:$Z$5,0)))*50)+((INDEX('Points - Wickets'!$A$5:$Z$58,MATCH($A52,'Points - Wickets'!$A$5:$A$58,0),MATCH(X$7,'Points - Wickets'!$A$5:$Z$5,0)))*10)+((INDEX('Points - 5 fers'!$A$5:$Z$58,MATCH($A52,'Points - 5 fers'!$A$5:$A$58,0),MATCH(X$7,'Points - 5 fers'!$A$5:$Z$5,0)))*50)+((INDEX('Points - Hattrick'!$A$5:$Z$58,MATCH($A52,'Points - Hattrick'!$A$5:$A$58,0),MATCH(X$7,'Points - Hattrick'!$A$5:$Z$5,0)))*100)+((INDEX('Points - Fielding'!$A$5:$Z$58,MATCH($A52,'Points - Fielding'!$A$5:$A$58,0),MATCH(X$7,'Points - Fielding'!$A$5:$Z$5,0)))*10)</f>
        <v>0</v>
      </c>
      <c r="Y52" s="130">
        <f>(INDEX('Points - Runs'!$A$5:$Z$58,MATCH($A52,'Points - Runs'!$A$5:$A$58,0),MATCH(Y$7,'Points - Runs'!$A$5:$Z$5,0)))+((INDEX('Points - Runs 50s'!$A$5:$Z$58,MATCH($A52,'Points - Runs 50s'!$A$5:$A$58,0),MATCH(Y$7,'Points - Runs 50s'!$A$5:$Z$5,0)))*25)+((INDEX('Points - Runs 100s'!$A$5:$Z$58,MATCH($A52,'Points - Runs 100s'!$A$5:$A$58,0),MATCH(Y$7,'Points - Runs 100s'!$A$5:$Z$5,0)))*50)+((INDEX('Points - Wickets'!$A$5:$Z$58,MATCH($A52,'Points - Wickets'!$A$5:$A$58,0),MATCH(Y$7,'Points - Wickets'!$A$5:$Z$5,0)))*10)+((INDEX('Points - 5 fers'!$A$5:$Z$58,MATCH($A52,'Points - 5 fers'!$A$5:$A$58,0),MATCH(Y$7,'Points - 5 fers'!$A$5:$Z$5,0)))*50)+((INDEX('Points - Hattrick'!$A$5:$Z$58,MATCH($A52,'Points - Hattrick'!$A$5:$A$58,0),MATCH(Y$7,'Points - Hattrick'!$A$5:$Z$5,0)))*100)+((INDEX('Points - Fielding'!$A$5:$Z$58,MATCH($A52,'Points - Fielding'!$A$5:$A$58,0),MATCH(Y$7,'Points - Fielding'!$A$5:$Z$5,0)))*10)</f>
        <v>0</v>
      </c>
      <c r="Z52" s="130">
        <f>(INDEX('Points - Runs'!$A$5:$Z$58,MATCH($A52,'Points - Runs'!$A$5:$A$58,0),MATCH(Z$7,'Points - Runs'!$A$5:$Z$5,0)))+((INDEX('Points - Runs 50s'!$A$5:$Z$58,MATCH($A52,'Points - Runs 50s'!$A$5:$A$58,0),MATCH(Z$7,'Points - Runs 50s'!$A$5:$Z$5,0)))*25)+((INDEX('Points - Runs 100s'!$A$5:$Z$58,MATCH($A52,'Points - Runs 100s'!$A$5:$A$58,0),MATCH(Z$7,'Points - Runs 100s'!$A$5:$Z$5,0)))*50)+((INDEX('Points - Wickets'!$A$5:$Z$58,MATCH($A52,'Points - Wickets'!$A$5:$A$58,0),MATCH(Z$7,'Points - Wickets'!$A$5:$Z$5,0)))*10)+((INDEX('Points - 5 fers'!$A$5:$Z$58,MATCH($A52,'Points - 5 fers'!$A$5:$A$58,0),MATCH(Z$7,'Points - 5 fers'!$A$5:$Z$5,0)))*50)+((INDEX('Points - Hattrick'!$A$5:$Z$58,MATCH($A52,'Points - Hattrick'!$A$5:$A$58,0),MATCH(Z$7,'Points - Hattrick'!$A$5:$Z$5,0)))*100)+((INDEX('Points - Fielding'!$A$5:$Z$58,MATCH($A52,'Points - Fielding'!$A$5:$A$58,0),MATCH(Z$7,'Points - Fielding'!$A$5:$Z$5,0)))*10)</f>
        <v>0</v>
      </c>
      <c r="AA52" s="233">
        <f t="shared" ref="AA52:AA53" si="25">SUM(E52:J52)</f>
        <v>0</v>
      </c>
      <c r="AB52" s="231">
        <f t="shared" ref="AB52:AB53" si="26">SUM(E52:P52)-AA52</f>
        <v>35</v>
      </c>
      <c r="AC52" s="231">
        <f t="shared" ref="AC52:AC53" si="27">SUM(E52:V52)-SUM(AA52:AB52)</f>
        <v>0</v>
      </c>
      <c r="AD52" s="231">
        <f t="shared" ref="AD52:AD53" si="28">AE52-SUM(AA52:AC52)</f>
        <v>0</v>
      </c>
      <c r="AE52" s="173">
        <f t="shared" ref="AE52:AE53" si="29">SUM(E52:Z52)</f>
        <v>35</v>
      </c>
      <c r="AF52" s="187">
        <f t="shared" ref="AF52:AF53" si="30">AE52/D52</f>
        <v>7.7777777777777777</v>
      </c>
      <c r="AH52" s="125">
        <f t="shared" si="6"/>
        <v>41</v>
      </c>
    </row>
    <row r="53" spans="1:34" s="125" customFormat="1" ht="18.75" customHeight="1" x14ac:dyDescent="0.25">
      <c r="A53" s="125" t="s">
        <v>42</v>
      </c>
      <c r="B53" s="126" t="s">
        <v>80</v>
      </c>
      <c r="C53" s="125" t="s">
        <v>105</v>
      </c>
      <c r="D53" s="127">
        <v>4.5</v>
      </c>
      <c r="E53" s="139">
        <f>(INDEX('Points - Runs'!$A$5:$Z$58,MATCH($A53,'Points - Runs'!$A$5:$A$58,0),MATCH(E$7,'Points - Runs'!$A$5:$Z$5,0)))+((INDEX('Points - Runs 50s'!$A$5:$Z$58,MATCH($A53,'Points - Runs 50s'!$A$5:$A$58,0),MATCH(E$7,'Points - Runs 50s'!$A$5:$Z$5,0)))*25)+((INDEX('Points - Runs 100s'!$A$5:$Z$58,MATCH($A53,'Points - Runs 100s'!$A$5:$A$58,0),MATCH(E$7,'Points - Runs 100s'!$A$5:$Z$5,0)))*50)+((INDEX('Points - Wickets'!$A$5:$Z$58,MATCH($A53,'Points - Wickets'!$A$5:$A$58,0),MATCH(E$7,'Points - Wickets'!$A$5:$Z$5,0)))*10)+((INDEX('Points - 5 fers'!$A$5:$Z$58,MATCH($A53,'Points - 5 fers'!$A$5:$A$58,0),MATCH(E$7,'Points - 5 fers'!$A$5:$Z$5,0)))*50)+((INDEX('Points - Hattrick'!$A$5:$Z$58,MATCH($A53,'Points - Hattrick'!$A$5:$A$58,0),MATCH(E$7,'Points - Hattrick'!$A$5:$Z$5,0)))*100)+((INDEX('Points - Fielding'!$A$5:$Z$58,MATCH($A53,'Points - Fielding'!$A$5:$A$58,0),MATCH(E$7,'Points - Fielding'!$A$5:$Z$5,0)))*10)</f>
        <v>0</v>
      </c>
      <c r="F53" s="139">
        <f>(INDEX('Points - Runs'!$A$5:$Z$58,MATCH($A53,'Points - Runs'!$A$5:$A$58,0),MATCH(F$7,'Points - Runs'!$A$5:$Z$5,0)))+((INDEX('Points - Runs 50s'!$A$5:$Z$58,MATCH($A53,'Points - Runs 50s'!$A$5:$A$58,0),MATCH(F$7,'Points - Runs 50s'!$A$5:$Z$5,0)))*25)+((INDEX('Points - Runs 100s'!$A$5:$Z$58,MATCH($A53,'Points - Runs 100s'!$A$5:$A$58,0),MATCH(F$7,'Points - Runs 100s'!$A$5:$Z$5,0)))*50)+((INDEX('Points - Wickets'!$A$5:$Z$58,MATCH($A53,'Points - Wickets'!$A$5:$A$58,0),MATCH(F$7,'Points - Wickets'!$A$5:$Z$5,0)))*10)+((INDEX('Points - 5 fers'!$A$5:$Z$58,MATCH($A53,'Points - 5 fers'!$A$5:$A$58,0),MATCH(F$7,'Points - 5 fers'!$A$5:$Z$5,0)))*50)+((INDEX('Points - Hattrick'!$A$5:$Z$58,MATCH($A53,'Points - Hattrick'!$A$5:$A$58,0),MATCH(F$7,'Points - Hattrick'!$A$5:$Z$5,0)))*100)+((INDEX('Points - Fielding'!$A$5:$Z$58,MATCH($A53,'Points - Fielding'!$A$5:$A$58,0),MATCH(F$7,'Points - Fielding'!$A$5:$Z$5,0)))*10)</f>
        <v>0</v>
      </c>
      <c r="G53" s="139">
        <f>(INDEX('Points - Runs'!$A$5:$Z$58,MATCH($A53,'Points - Runs'!$A$5:$A$58,0),MATCH(G$7,'Points - Runs'!$A$5:$Z$5,0)))+((INDEX('Points - Runs 50s'!$A$5:$Z$58,MATCH($A53,'Points - Runs 50s'!$A$5:$A$58,0),MATCH(G$7,'Points - Runs 50s'!$A$5:$Z$5,0)))*25)+((INDEX('Points - Runs 100s'!$A$5:$Z$58,MATCH($A53,'Points - Runs 100s'!$A$5:$A$58,0),MATCH(G$7,'Points - Runs 100s'!$A$5:$Z$5,0)))*50)+((INDEX('Points - Wickets'!$A$5:$Z$58,MATCH($A53,'Points - Wickets'!$A$5:$A$58,0),MATCH(G$7,'Points - Wickets'!$A$5:$Z$5,0)))*10)+((INDEX('Points - 5 fers'!$A$5:$Z$58,MATCH($A53,'Points - 5 fers'!$A$5:$A$58,0),MATCH(G$7,'Points - 5 fers'!$A$5:$Z$5,0)))*50)+((INDEX('Points - Hattrick'!$A$5:$Z$58,MATCH($A53,'Points - Hattrick'!$A$5:$A$58,0),MATCH(G$7,'Points - Hattrick'!$A$5:$Z$5,0)))*100)+((INDEX('Points - Fielding'!$A$5:$Z$58,MATCH($A53,'Points - Fielding'!$A$5:$A$58,0),MATCH(G$7,'Points - Fielding'!$A$5:$Z$5,0)))*10)</f>
        <v>0</v>
      </c>
      <c r="H53" s="128">
        <f>(INDEX('Points - Runs'!$A$5:$Z$58,MATCH($A53,'Points - Runs'!$A$5:$A$58,0),MATCH(H$7,'Points - Runs'!$A$5:$Z$5,0)))+((INDEX('Points - Runs 50s'!$A$5:$Z$58,MATCH($A53,'Points - Runs 50s'!$A$5:$A$58,0),MATCH(H$7,'Points - Runs 50s'!$A$5:$Z$5,0)))*25)+((INDEX('Points - Runs 100s'!$A$5:$Z$58,MATCH($A53,'Points - Runs 100s'!$A$5:$A$58,0),MATCH(H$7,'Points - Runs 100s'!$A$5:$Z$5,0)))*50)+((INDEX('Points - Wickets'!$A$5:$Z$58,MATCH($A53,'Points - Wickets'!$A$5:$A$58,0),MATCH(H$7,'Points - Wickets'!$A$5:$Z$5,0)))*10)+((INDEX('Points - 5 fers'!$A$5:$Z$58,MATCH($A53,'Points - 5 fers'!$A$5:$A$58,0),MATCH(H$7,'Points - 5 fers'!$A$5:$Z$5,0)))*50)+((INDEX('Points - Hattrick'!$A$5:$Z$58,MATCH($A53,'Points - Hattrick'!$A$5:$A$58,0),MATCH(H$7,'Points - Hattrick'!$A$5:$Z$5,0)))*100)+((INDEX('Points - Fielding'!$A$5:$Z$58,MATCH($A53,'Points - Fielding'!$A$5:$A$58,0),MATCH(H$7,'Points - Fielding'!$A$5:$Z$5,0)))*10)</f>
        <v>0</v>
      </c>
      <c r="I53" s="128">
        <f>(INDEX('Points - Runs'!$A$5:$Z$58,MATCH($A53,'Points - Runs'!$A$5:$A$58,0),MATCH(I$7,'Points - Runs'!$A$5:$Z$5,0)))+((INDEX('Points - Runs 50s'!$A$5:$Z$58,MATCH($A53,'Points - Runs 50s'!$A$5:$A$58,0),MATCH(I$7,'Points - Runs 50s'!$A$5:$Z$5,0)))*25)+((INDEX('Points - Runs 100s'!$A$5:$Z$58,MATCH($A53,'Points - Runs 100s'!$A$5:$A$58,0),MATCH(I$7,'Points - Runs 100s'!$A$5:$Z$5,0)))*50)+((INDEX('Points - Wickets'!$A$5:$Z$58,MATCH($A53,'Points - Wickets'!$A$5:$A$58,0),MATCH(I$7,'Points - Wickets'!$A$5:$Z$5,0)))*10)+((INDEX('Points - 5 fers'!$A$5:$Z$58,MATCH($A53,'Points - 5 fers'!$A$5:$A$58,0),MATCH(I$7,'Points - 5 fers'!$A$5:$Z$5,0)))*50)+((INDEX('Points - Hattrick'!$A$5:$Z$58,MATCH($A53,'Points - Hattrick'!$A$5:$A$58,0),MATCH(I$7,'Points - Hattrick'!$A$5:$Z$5,0)))*100)+((INDEX('Points - Fielding'!$A$5:$Z$58,MATCH($A53,'Points - Fielding'!$A$5:$A$58,0),MATCH(I$7,'Points - Fielding'!$A$5:$Z$5,0)))*10)</f>
        <v>0</v>
      </c>
      <c r="J53" s="130">
        <f>(INDEX('Points - Runs'!$A$5:$Z$58,MATCH($A53,'Points - Runs'!$A$5:$A$58,0),MATCH(J$7,'Points - Runs'!$A$5:$Z$5,0)))+((INDEX('Points - Runs 50s'!$A$5:$Z$58,MATCH($A53,'Points - Runs 50s'!$A$5:$A$58,0),MATCH(J$7,'Points - Runs 50s'!$A$5:$Z$5,0)))*25)+((INDEX('Points - Runs 100s'!$A$5:$Z$58,MATCH($A53,'Points - Runs 100s'!$A$5:$A$58,0),MATCH(J$7,'Points - Runs 100s'!$A$5:$Z$5,0)))*50)+((INDEX('Points - Wickets'!$A$5:$Z$58,MATCH($A53,'Points - Wickets'!$A$5:$A$58,0),MATCH(J$7,'Points - Wickets'!$A$5:$Z$5,0)))*10)+((INDEX('Points - 5 fers'!$A$5:$Z$58,MATCH($A53,'Points - 5 fers'!$A$5:$A$58,0),MATCH(J$7,'Points - 5 fers'!$A$5:$Z$5,0)))*50)+((INDEX('Points - Hattrick'!$A$5:$Z$58,MATCH($A53,'Points - Hattrick'!$A$5:$A$58,0),MATCH(J$7,'Points - Hattrick'!$A$5:$Z$5,0)))*100)+((INDEX('Points - Fielding'!$A$5:$Z$58,MATCH($A53,'Points - Fielding'!$A$5:$A$58,0),MATCH(J$7,'Points - Fielding'!$A$5:$Z$5,0)))*10)</f>
        <v>0</v>
      </c>
      <c r="K53" s="129">
        <f>(INDEX('Points - Runs'!$A$5:$Z$58,MATCH($A53,'Points - Runs'!$A$5:$A$58,0),MATCH(K$7,'Points - Runs'!$A$5:$Z$5,0)))+((INDEX('Points - Runs 50s'!$A$5:$Z$58,MATCH($A53,'Points - Runs 50s'!$A$5:$A$58,0),MATCH(K$7,'Points - Runs 50s'!$A$5:$Z$5,0)))*25)+((INDEX('Points - Runs 100s'!$A$5:$Z$58,MATCH($A53,'Points - Runs 100s'!$A$5:$A$58,0),MATCH(K$7,'Points - Runs 100s'!$A$5:$Z$5,0)))*50)+((INDEX('Points - Wickets'!$A$5:$Z$58,MATCH($A53,'Points - Wickets'!$A$5:$A$58,0),MATCH(K$7,'Points - Wickets'!$A$5:$Z$5,0)))*10)+((INDEX('Points - 5 fers'!$A$5:$Z$58,MATCH($A53,'Points - 5 fers'!$A$5:$A$58,0),MATCH(K$7,'Points - 5 fers'!$A$5:$Z$5,0)))*50)+((INDEX('Points - Hattrick'!$A$5:$Z$58,MATCH($A53,'Points - Hattrick'!$A$5:$A$58,0),MATCH(K$7,'Points - Hattrick'!$A$5:$Z$5,0)))*100)+((INDEX('Points - Fielding'!$A$5:$Z$58,MATCH($A53,'Points - Fielding'!$A$5:$A$58,0),MATCH(K$7,'Points - Fielding'!$A$5:$Z$5,0)))*10)</f>
        <v>0</v>
      </c>
      <c r="L53" s="130">
        <f>(INDEX('Points - Runs'!$A$5:$Z$58,MATCH($A53,'Points - Runs'!$A$5:$A$58,0),MATCH(L$7,'Points - Runs'!$A$5:$Z$5,0)))+((INDEX('Points - Runs 50s'!$A$5:$Z$58,MATCH($A53,'Points - Runs 50s'!$A$5:$A$58,0),MATCH(L$7,'Points - Runs 50s'!$A$5:$Z$5,0)))*25)+((INDEX('Points - Runs 100s'!$A$5:$Z$58,MATCH($A53,'Points - Runs 100s'!$A$5:$A$58,0),MATCH(L$7,'Points - Runs 100s'!$A$5:$Z$5,0)))*50)+((INDEX('Points - Wickets'!$A$5:$Z$58,MATCH($A53,'Points - Wickets'!$A$5:$A$58,0),MATCH(L$7,'Points - Wickets'!$A$5:$Z$5,0)))*10)+((INDEX('Points - 5 fers'!$A$5:$Z$58,MATCH($A53,'Points - 5 fers'!$A$5:$A$58,0),MATCH(L$7,'Points - 5 fers'!$A$5:$Z$5,0)))*50)+((INDEX('Points - Hattrick'!$A$5:$Z$58,MATCH($A53,'Points - Hattrick'!$A$5:$A$58,0),MATCH(L$7,'Points - Hattrick'!$A$5:$Z$5,0)))*100)+((INDEX('Points - Fielding'!$A$5:$Z$58,MATCH($A53,'Points - Fielding'!$A$5:$A$58,0),MATCH(L$7,'Points - Fielding'!$A$5:$Z$5,0)))*10)</f>
        <v>0</v>
      </c>
      <c r="M53" s="130">
        <f>(INDEX('Points - Runs'!$A$5:$Z$58,MATCH($A53,'Points - Runs'!$A$5:$A$58,0),MATCH(M$7,'Points - Runs'!$A$5:$Z$5,0)))+((INDEX('Points - Runs 50s'!$A$5:$Z$58,MATCH($A53,'Points - Runs 50s'!$A$5:$A$58,0),MATCH(M$7,'Points - Runs 50s'!$A$5:$Z$5,0)))*25)+((INDEX('Points - Runs 100s'!$A$5:$Z$58,MATCH($A53,'Points - Runs 100s'!$A$5:$A$58,0),MATCH(M$7,'Points - Runs 100s'!$A$5:$Z$5,0)))*50)+((INDEX('Points - Wickets'!$A$5:$Z$58,MATCH($A53,'Points - Wickets'!$A$5:$A$58,0),MATCH(M$7,'Points - Wickets'!$A$5:$Z$5,0)))*10)+((INDEX('Points - 5 fers'!$A$5:$Z$58,MATCH($A53,'Points - 5 fers'!$A$5:$A$58,0),MATCH(M$7,'Points - 5 fers'!$A$5:$Z$5,0)))*50)+((INDEX('Points - Hattrick'!$A$5:$Z$58,MATCH($A53,'Points - Hattrick'!$A$5:$A$58,0),MATCH(M$7,'Points - Hattrick'!$A$5:$Z$5,0)))*100)+((INDEX('Points - Fielding'!$A$5:$Z$58,MATCH($A53,'Points - Fielding'!$A$5:$A$58,0),MATCH(M$7,'Points - Fielding'!$A$5:$Z$5,0)))*10)</f>
        <v>0</v>
      </c>
      <c r="N53" s="130">
        <f>(INDEX('Points - Runs'!$A$5:$Z$58,MATCH($A53,'Points - Runs'!$A$5:$A$58,0),MATCH(N$7,'Points - Runs'!$A$5:$Z$5,0)))+((INDEX('Points - Runs 50s'!$A$5:$Z$58,MATCH($A53,'Points - Runs 50s'!$A$5:$A$58,0),MATCH(N$7,'Points - Runs 50s'!$A$5:$Z$5,0)))*25)+((INDEX('Points - Runs 100s'!$A$5:$Z$58,MATCH($A53,'Points - Runs 100s'!$A$5:$A$58,0),MATCH(N$7,'Points - Runs 100s'!$A$5:$Z$5,0)))*50)+((INDEX('Points - Wickets'!$A$5:$Z$58,MATCH($A53,'Points - Wickets'!$A$5:$A$58,0),MATCH(N$7,'Points - Wickets'!$A$5:$Z$5,0)))*10)+((INDEX('Points - 5 fers'!$A$5:$Z$58,MATCH($A53,'Points - 5 fers'!$A$5:$A$58,0),MATCH(N$7,'Points - 5 fers'!$A$5:$Z$5,0)))*50)+((INDEX('Points - Hattrick'!$A$5:$Z$58,MATCH($A53,'Points - Hattrick'!$A$5:$A$58,0),MATCH(N$7,'Points - Hattrick'!$A$5:$Z$5,0)))*100)+((INDEX('Points - Fielding'!$A$5:$Z$58,MATCH($A53,'Points - Fielding'!$A$5:$A$58,0),MATCH(N$7,'Points - Fielding'!$A$5:$Z$5,0)))*10)</f>
        <v>10</v>
      </c>
      <c r="O53" s="130">
        <f>(INDEX('Points - Runs'!$A$5:$Z$58,MATCH($A53,'Points - Runs'!$A$5:$A$58,0),MATCH(O$7,'Points - Runs'!$A$5:$Z$5,0)))+((INDEX('Points - Runs 50s'!$A$5:$Z$58,MATCH($A53,'Points - Runs 50s'!$A$5:$A$58,0),MATCH(O$7,'Points - Runs 50s'!$A$5:$Z$5,0)))*25)+((INDEX('Points - Runs 100s'!$A$5:$Z$58,MATCH($A53,'Points - Runs 100s'!$A$5:$A$58,0),MATCH(O$7,'Points - Runs 100s'!$A$5:$Z$5,0)))*50)+((INDEX('Points - Wickets'!$A$5:$Z$58,MATCH($A53,'Points - Wickets'!$A$5:$A$58,0),MATCH(O$7,'Points - Wickets'!$A$5:$Z$5,0)))*10)+((INDEX('Points - 5 fers'!$A$5:$Z$58,MATCH($A53,'Points - 5 fers'!$A$5:$A$58,0),MATCH(O$7,'Points - 5 fers'!$A$5:$Z$5,0)))*50)+((INDEX('Points - Hattrick'!$A$5:$Z$58,MATCH($A53,'Points - Hattrick'!$A$5:$A$58,0),MATCH(O$7,'Points - Hattrick'!$A$5:$Z$5,0)))*100)+((INDEX('Points - Fielding'!$A$5:$Z$58,MATCH($A53,'Points - Fielding'!$A$5:$A$58,0),MATCH(O$7,'Points - Fielding'!$A$5:$Z$5,0)))*10)</f>
        <v>0</v>
      </c>
      <c r="P53" s="131">
        <f>(INDEX('Points - Runs'!$A$5:$Z$58,MATCH($A53,'Points - Runs'!$A$5:$A$58,0),MATCH(P$7,'Points - Runs'!$A$5:$Z$5,0)))+((INDEX('Points - Runs 50s'!$A$5:$Z$58,MATCH($A53,'Points - Runs 50s'!$A$5:$A$58,0),MATCH(P$7,'Points - Runs 50s'!$A$5:$Z$5,0)))*25)+((INDEX('Points - Runs 100s'!$A$5:$Z$58,MATCH($A53,'Points - Runs 100s'!$A$5:$A$58,0),MATCH(P$7,'Points - Runs 100s'!$A$5:$Z$5,0)))*50)+((INDEX('Points - Wickets'!$A$5:$Z$58,MATCH($A53,'Points - Wickets'!$A$5:$A$58,0),MATCH(P$7,'Points - Wickets'!$A$5:$Z$5,0)))*10)+((INDEX('Points - 5 fers'!$A$5:$Z$58,MATCH($A53,'Points - 5 fers'!$A$5:$A$58,0),MATCH(P$7,'Points - 5 fers'!$A$5:$Z$5,0)))*50)+((INDEX('Points - Hattrick'!$A$5:$Z$58,MATCH($A53,'Points - Hattrick'!$A$5:$A$58,0),MATCH(P$7,'Points - Hattrick'!$A$5:$Z$5,0)))*100)+((INDEX('Points - Fielding'!$A$5:$Z$58,MATCH($A53,'Points - Fielding'!$A$5:$A$58,0),MATCH(P$7,'Points - Fielding'!$A$5:$Z$5,0)))*10)</f>
        <v>10</v>
      </c>
      <c r="Q53" s="128">
        <f>(INDEX('Points - Runs'!$A$5:$Z$58,MATCH($A53,'Points - Runs'!$A$5:$A$58,0),MATCH(Q$7,'Points - Runs'!$A$5:$Z$5,0)))+((INDEX('Points - Runs 50s'!$A$5:$Z$58,MATCH($A53,'Points - Runs 50s'!$A$5:$A$58,0),MATCH(Q$7,'Points - Runs 50s'!$A$5:$Z$5,0)))*25)+((INDEX('Points - Runs 100s'!$A$5:$Z$58,MATCH($A53,'Points - Runs 100s'!$A$5:$A$58,0),MATCH(Q$7,'Points - Runs 100s'!$A$5:$Z$5,0)))*50)+((INDEX('Points - Wickets'!$A$5:$Z$58,MATCH($A53,'Points - Wickets'!$A$5:$A$58,0),MATCH(Q$7,'Points - Wickets'!$A$5:$Z$5,0)))*10)+((INDEX('Points - 5 fers'!$A$5:$Z$58,MATCH($A53,'Points - 5 fers'!$A$5:$A$58,0),MATCH(Q$7,'Points - 5 fers'!$A$5:$Z$5,0)))*50)+((INDEX('Points - Hattrick'!$A$5:$Z$58,MATCH($A53,'Points - Hattrick'!$A$5:$A$58,0),MATCH(Q$7,'Points - Hattrick'!$A$5:$Z$5,0)))*100)+((INDEX('Points - Fielding'!$A$5:$Z$58,MATCH($A53,'Points - Fielding'!$A$5:$A$58,0),MATCH(Q$7,'Points - Fielding'!$A$5:$Z$5,0)))*10)</f>
        <v>0</v>
      </c>
      <c r="R53" s="128">
        <f>(INDEX('Points - Runs'!$A$5:$Z$58,MATCH($A53,'Points - Runs'!$A$5:$A$58,0),MATCH(R$7,'Points - Runs'!$A$5:$Z$5,0)))+((INDEX('Points - Runs 50s'!$A$5:$Z$58,MATCH($A53,'Points - Runs 50s'!$A$5:$A$58,0),MATCH(R$7,'Points - Runs 50s'!$A$5:$Z$5,0)))*25)+((INDEX('Points - Runs 100s'!$A$5:$Z$58,MATCH($A53,'Points - Runs 100s'!$A$5:$A$58,0),MATCH(R$7,'Points - Runs 100s'!$A$5:$Z$5,0)))*50)+((INDEX('Points - Wickets'!$A$5:$Z$58,MATCH($A53,'Points - Wickets'!$A$5:$A$58,0),MATCH(R$7,'Points - Wickets'!$A$5:$Z$5,0)))*10)+((INDEX('Points - 5 fers'!$A$5:$Z$58,MATCH($A53,'Points - 5 fers'!$A$5:$A$58,0),MATCH(R$7,'Points - 5 fers'!$A$5:$Z$5,0)))*50)+((INDEX('Points - Hattrick'!$A$5:$Z$58,MATCH($A53,'Points - Hattrick'!$A$5:$A$58,0),MATCH(R$7,'Points - Hattrick'!$A$5:$Z$5,0)))*100)+((INDEX('Points - Fielding'!$A$5:$Z$58,MATCH($A53,'Points - Fielding'!$A$5:$A$58,0),MATCH(R$7,'Points - Fielding'!$A$5:$Z$5,0)))*10)</f>
        <v>0</v>
      </c>
      <c r="S53" s="128">
        <f>(INDEX('Points - Runs'!$A$5:$Z$58,MATCH($A53,'Points - Runs'!$A$5:$A$58,0),MATCH(S$7,'Points - Runs'!$A$5:$Z$5,0)))+((INDEX('Points - Runs 50s'!$A$5:$Z$58,MATCH($A53,'Points - Runs 50s'!$A$5:$A$58,0),MATCH(S$7,'Points - Runs 50s'!$A$5:$Z$5,0)))*25)+((INDEX('Points - Runs 100s'!$A$5:$Z$58,MATCH($A53,'Points - Runs 100s'!$A$5:$A$58,0),MATCH(S$7,'Points - Runs 100s'!$A$5:$Z$5,0)))*50)+((INDEX('Points - Wickets'!$A$5:$Z$58,MATCH($A53,'Points - Wickets'!$A$5:$A$58,0),MATCH(S$7,'Points - Wickets'!$A$5:$Z$5,0)))*10)+((INDEX('Points - 5 fers'!$A$5:$Z$58,MATCH($A53,'Points - 5 fers'!$A$5:$A$58,0),MATCH(S$7,'Points - 5 fers'!$A$5:$Z$5,0)))*50)+((INDEX('Points - Hattrick'!$A$5:$Z$58,MATCH($A53,'Points - Hattrick'!$A$5:$A$58,0),MATCH(S$7,'Points - Hattrick'!$A$5:$Z$5,0)))*100)+((INDEX('Points - Fielding'!$A$5:$Z$58,MATCH($A53,'Points - Fielding'!$A$5:$A$58,0),MATCH(S$7,'Points - Fielding'!$A$5:$Z$5,0)))*10)</f>
        <v>0</v>
      </c>
      <c r="T53" s="128">
        <f>(INDEX('Points - Runs'!$A$5:$Z$58,MATCH($A53,'Points - Runs'!$A$5:$A$58,0),MATCH(T$7,'Points - Runs'!$A$5:$Z$5,0)))+((INDEX('Points - Runs 50s'!$A$5:$Z$58,MATCH($A53,'Points - Runs 50s'!$A$5:$A$58,0),MATCH(T$7,'Points - Runs 50s'!$A$5:$Z$5,0)))*25)+((INDEX('Points - Runs 100s'!$A$5:$Z$58,MATCH($A53,'Points - Runs 100s'!$A$5:$A$58,0),MATCH(T$7,'Points - Runs 100s'!$A$5:$Z$5,0)))*50)+((INDEX('Points - Wickets'!$A$5:$Z$58,MATCH($A53,'Points - Wickets'!$A$5:$A$58,0),MATCH(T$7,'Points - Wickets'!$A$5:$Z$5,0)))*10)+((INDEX('Points - 5 fers'!$A$5:$Z$58,MATCH($A53,'Points - 5 fers'!$A$5:$A$58,0),MATCH(T$7,'Points - 5 fers'!$A$5:$Z$5,0)))*50)+((INDEX('Points - Hattrick'!$A$5:$Z$58,MATCH($A53,'Points - Hattrick'!$A$5:$A$58,0),MATCH(T$7,'Points - Hattrick'!$A$5:$Z$5,0)))*100)+((INDEX('Points - Fielding'!$A$5:$Z$58,MATCH($A53,'Points - Fielding'!$A$5:$A$58,0),MATCH(T$7,'Points - Fielding'!$A$5:$Z$5,0)))*10)</f>
        <v>0</v>
      </c>
      <c r="U53" s="128">
        <f>(INDEX('Points - Runs'!$A$5:$Z$58,MATCH($A53,'Points - Runs'!$A$5:$A$58,0),MATCH(U$7,'Points - Runs'!$A$5:$Z$5,0)))+((INDEX('Points - Runs 50s'!$A$5:$Z$58,MATCH($A53,'Points - Runs 50s'!$A$5:$A$58,0),MATCH(U$7,'Points - Runs 50s'!$A$5:$Z$5,0)))*25)+((INDEX('Points - Runs 100s'!$A$5:$Z$58,MATCH($A53,'Points - Runs 100s'!$A$5:$A$58,0),MATCH(U$7,'Points - Runs 100s'!$A$5:$Z$5,0)))*50)+((INDEX('Points - Wickets'!$A$5:$Z$58,MATCH($A53,'Points - Wickets'!$A$5:$A$58,0),MATCH(U$7,'Points - Wickets'!$A$5:$Z$5,0)))*10)+((INDEX('Points - 5 fers'!$A$5:$Z$58,MATCH($A53,'Points - 5 fers'!$A$5:$A$58,0),MATCH(U$7,'Points - 5 fers'!$A$5:$Z$5,0)))*50)+((INDEX('Points - Hattrick'!$A$5:$Z$58,MATCH($A53,'Points - Hattrick'!$A$5:$A$58,0),MATCH(U$7,'Points - Hattrick'!$A$5:$Z$5,0)))*100)+((INDEX('Points - Fielding'!$A$5:$Z$58,MATCH($A53,'Points - Fielding'!$A$5:$A$58,0),MATCH(U$7,'Points - Fielding'!$A$5:$Z$5,0)))*10)</f>
        <v>0</v>
      </c>
      <c r="V53" s="128">
        <f>(INDEX('Points - Runs'!$A$5:$Z$58,MATCH($A53,'Points - Runs'!$A$5:$A$58,0),MATCH(V$7,'Points - Runs'!$A$5:$Z$5,0)))+((INDEX('Points - Runs 50s'!$A$5:$Z$58,MATCH($A53,'Points - Runs 50s'!$A$5:$A$58,0),MATCH(V$7,'Points - Runs 50s'!$A$5:$Z$5,0)))*25)+((INDEX('Points - Runs 100s'!$A$5:$Z$58,MATCH($A53,'Points - Runs 100s'!$A$5:$A$58,0),MATCH(V$7,'Points - Runs 100s'!$A$5:$Z$5,0)))*50)+((INDEX('Points - Wickets'!$A$5:$Z$58,MATCH($A53,'Points - Wickets'!$A$5:$A$58,0),MATCH(V$7,'Points - Wickets'!$A$5:$Z$5,0)))*10)+((INDEX('Points - 5 fers'!$A$5:$Z$58,MATCH($A53,'Points - 5 fers'!$A$5:$A$58,0),MATCH(V$7,'Points - 5 fers'!$A$5:$Z$5,0)))*50)+((INDEX('Points - Hattrick'!$A$5:$Z$58,MATCH($A53,'Points - Hattrick'!$A$5:$A$58,0),MATCH(V$7,'Points - Hattrick'!$A$5:$Z$5,0)))*100)+((INDEX('Points - Fielding'!$A$5:$Z$58,MATCH($A53,'Points - Fielding'!$A$5:$A$58,0),MATCH(V$7,'Points - Fielding'!$A$5:$Z$5,0)))*10)</f>
        <v>0</v>
      </c>
      <c r="W53" s="129">
        <f>(INDEX('Points - Runs'!$A$5:$Z$58,MATCH($A53,'Points - Runs'!$A$5:$A$58,0),MATCH(W$7,'Points - Runs'!$A$5:$Z$5,0)))+((INDEX('Points - Runs 50s'!$A$5:$Z$58,MATCH($A53,'Points - Runs 50s'!$A$5:$A$58,0),MATCH(W$7,'Points - Runs 50s'!$A$5:$Z$5,0)))*25)+((INDEX('Points - Runs 100s'!$A$5:$Z$58,MATCH($A53,'Points - Runs 100s'!$A$5:$A$58,0),MATCH(W$7,'Points - Runs 100s'!$A$5:$Z$5,0)))*50)+((INDEX('Points - Wickets'!$A$5:$Z$58,MATCH($A53,'Points - Wickets'!$A$5:$A$58,0),MATCH(W$7,'Points - Wickets'!$A$5:$Z$5,0)))*10)+((INDEX('Points - 5 fers'!$A$5:$Z$58,MATCH($A53,'Points - 5 fers'!$A$5:$A$58,0),MATCH(W$7,'Points - 5 fers'!$A$5:$Z$5,0)))*50)+((INDEX('Points - Hattrick'!$A$5:$Z$58,MATCH($A53,'Points - Hattrick'!$A$5:$A$58,0),MATCH(W$7,'Points - Hattrick'!$A$5:$Z$5,0)))*100)+((INDEX('Points - Fielding'!$A$5:$Z$58,MATCH($A53,'Points - Fielding'!$A$5:$A$58,0),MATCH(W$7,'Points - Fielding'!$A$5:$Z$5,0)))*10)</f>
        <v>0</v>
      </c>
      <c r="X53" s="130">
        <f>(INDEX('Points - Runs'!$A$5:$Z$58,MATCH($A53,'Points - Runs'!$A$5:$A$58,0),MATCH(X$7,'Points - Runs'!$A$5:$Z$5,0)))+((INDEX('Points - Runs 50s'!$A$5:$Z$58,MATCH($A53,'Points - Runs 50s'!$A$5:$A$58,0),MATCH(X$7,'Points - Runs 50s'!$A$5:$Z$5,0)))*25)+((INDEX('Points - Runs 100s'!$A$5:$Z$58,MATCH($A53,'Points - Runs 100s'!$A$5:$A$58,0),MATCH(X$7,'Points - Runs 100s'!$A$5:$Z$5,0)))*50)+((INDEX('Points - Wickets'!$A$5:$Z$58,MATCH($A53,'Points - Wickets'!$A$5:$A$58,0),MATCH(X$7,'Points - Wickets'!$A$5:$Z$5,0)))*10)+((INDEX('Points - 5 fers'!$A$5:$Z$58,MATCH($A53,'Points - 5 fers'!$A$5:$A$58,0),MATCH(X$7,'Points - 5 fers'!$A$5:$Z$5,0)))*50)+((INDEX('Points - Hattrick'!$A$5:$Z$58,MATCH($A53,'Points - Hattrick'!$A$5:$A$58,0),MATCH(X$7,'Points - Hattrick'!$A$5:$Z$5,0)))*100)+((INDEX('Points - Fielding'!$A$5:$Z$58,MATCH($A53,'Points - Fielding'!$A$5:$A$58,0),MATCH(X$7,'Points - Fielding'!$A$5:$Z$5,0)))*10)</f>
        <v>0</v>
      </c>
      <c r="Y53" s="130">
        <f>(INDEX('Points - Runs'!$A$5:$Z$58,MATCH($A53,'Points - Runs'!$A$5:$A$58,0),MATCH(Y$7,'Points - Runs'!$A$5:$Z$5,0)))+((INDEX('Points - Runs 50s'!$A$5:$Z$58,MATCH($A53,'Points - Runs 50s'!$A$5:$A$58,0),MATCH(Y$7,'Points - Runs 50s'!$A$5:$Z$5,0)))*25)+((INDEX('Points - Runs 100s'!$A$5:$Z$58,MATCH($A53,'Points - Runs 100s'!$A$5:$A$58,0),MATCH(Y$7,'Points - Runs 100s'!$A$5:$Z$5,0)))*50)+((INDEX('Points - Wickets'!$A$5:$Z$58,MATCH($A53,'Points - Wickets'!$A$5:$A$58,0),MATCH(Y$7,'Points - Wickets'!$A$5:$Z$5,0)))*10)+((INDEX('Points - 5 fers'!$A$5:$Z$58,MATCH($A53,'Points - 5 fers'!$A$5:$A$58,0),MATCH(Y$7,'Points - 5 fers'!$A$5:$Z$5,0)))*50)+((INDEX('Points - Hattrick'!$A$5:$Z$58,MATCH($A53,'Points - Hattrick'!$A$5:$A$58,0),MATCH(Y$7,'Points - Hattrick'!$A$5:$Z$5,0)))*100)+((INDEX('Points - Fielding'!$A$5:$Z$58,MATCH($A53,'Points - Fielding'!$A$5:$A$58,0),MATCH(Y$7,'Points - Fielding'!$A$5:$Z$5,0)))*10)</f>
        <v>0</v>
      </c>
      <c r="Z53" s="130">
        <f>(INDEX('Points - Runs'!$A$5:$Z$58,MATCH($A53,'Points - Runs'!$A$5:$A$58,0),MATCH(Z$7,'Points - Runs'!$A$5:$Z$5,0)))+((INDEX('Points - Runs 50s'!$A$5:$Z$58,MATCH($A53,'Points - Runs 50s'!$A$5:$A$58,0),MATCH(Z$7,'Points - Runs 50s'!$A$5:$Z$5,0)))*25)+((INDEX('Points - Runs 100s'!$A$5:$Z$58,MATCH($A53,'Points - Runs 100s'!$A$5:$A$58,0),MATCH(Z$7,'Points - Runs 100s'!$A$5:$Z$5,0)))*50)+((INDEX('Points - Wickets'!$A$5:$Z$58,MATCH($A53,'Points - Wickets'!$A$5:$A$58,0),MATCH(Z$7,'Points - Wickets'!$A$5:$Z$5,0)))*10)+((INDEX('Points - 5 fers'!$A$5:$Z$58,MATCH($A53,'Points - 5 fers'!$A$5:$A$58,0),MATCH(Z$7,'Points - 5 fers'!$A$5:$Z$5,0)))*50)+((INDEX('Points - Hattrick'!$A$5:$Z$58,MATCH($A53,'Points - Hattrick'!$A$5:$A$58,0),MATCH(Z$7,'Points - Hattrick'!$A$5:$Z$5,0)))*100)+((INDEX('Points - Fielding'!$A$5:$Z$58,MATCH($A53,'Points - Fielding'!$A$5:$A$58,0),MATCH(Z$7,'Points - Fielding'!$A$5:$Z$5,0)))*10)</f>
        <v>0</v>
      </c>
      <c r="AA53" s="233">
        <f t="shared" si="25"/>
        <v>0</v>
      </c>
      <c r="AB53" s="231">
        <f t="shared" si="26"/>
        <v>20</v>
      </c>
      <c r="AC53" s="231">
        <f t="shared" si="27"/>
        <v>0</v>
      </c>
      <c r="AD53" s="231">
        <f t="shared" si="28"/>
        <v>0</v>
      </c>
      <c r="AE53" s="173">
        <f t="shared" si="29"/>
        <v>20</v>
      </c>
      <c r="AF53" s="187">
        <f t="shared" si="30"/>
        <v>4.4444444444444446</v>
      </c>
      <c r="AH53" s="125">
        <f t="shared" si="6"/>
        <v>44</v>
      </c>
    </row>
    <row r="54" spans="1:34" s="125" customFormat="1" ht="18.75" customHeight="1" x14ac:dyDescent="0.25">
      <c r="A54" s="125" t="s">
        <v>5</v>
      </c>
      <c r="B54" s="126" t="s">
        <v>78</v>
      </c>
      <c r="C54" s="125" t="s">
        <v>99</v>
      </c>
      <c r="D54" s="127">
        <v>8</v>
      </c>
      <c r="E54" s="139">
        <f>(INDEX('Points - Runs'!$A$5:$Z$58,MATCH($A54,'Points - Runs'!$A$5:$A$58,0),MATCH(E$7,'Points - Runs'!$A$5:$Z$5,0)))+((INDEX('Points - Runs 50s'!$A$5:$Z$58,MATCH($A54,'Points - Runs 50s'!$A$5:$A$58,0),MATCH(E$7,'Points - Runs 50s'!$A$5:$Z$5,0)))*25)+((INDEX('Points - Runs 100s'!$A$5:$Z$58,MATCH($A54,'Points - Runs 100s'!$A$5:$A$58,0),MATCH(E$7,'Points - Runs 100s'!$A$5:$Z$5,0)))*50)+((INDEX('Points - Wickets'!$A$5:$Z$58,MATCH($A54,'Points - Wickets'!$A$5:$A$58,0),MATCH(E$7,'Points - Wickets'!$A$5:$Z$5,0)))*10)+((INDEX('Points - 5 fers'!$A$5:$Z$58,MATCH($A54,'Points - 5 fers'!$A$5:$A$58,0),MATCH(E$7,'Points - 5 fers'!$A$5:$Z$5,0)))*50)+((INDEX('Points - Hattrick'!$A$5:$Z$58,MATCH($A54,'Points - Hattrick'!$A$5:$A$58,0),MATCH(E$7,'Points - Hattrick'!$A$5:$Z$5,0)))*100)+((INDEX('Points - Fielding'!$A$5:$Z$58,MATCH($A54,'Points - Fielding'!$A$5:$A$58,0),MATCH(E$7,'Points - Fielding'!$A$5:$Z$5,0)))*10)</f>
        <v>138</v>
      </c>
      <c r="F54" s="139">
        <f>(INDEX('Points - Runs'!$A$5:$Z$58,MATCH($A54,'Points - Runs'!$A$5:$A$58,0),MATCH(F$7,'Points - Runs'!$A$5:$Z$5,0)))+((INDEX('Points - Runs 50s'!$A$5:$Z$58,MATCH($A54,'Points - Runs 50s'!$A$5:$A$58,0),MATCH(F$7,'Points - Runs 50s'!$A$5:$Z$5,0)))*25)+((INDEX('Points - Runs 100s'!$A$5:$Z$58,MATCH($A54,'Points - Runs 100s'!$A$5:$A$58,0),MATCH(F$7,'Points - Runs 100s'!$A$5:$Z$5,0)))*50)+((INDEX('Points - Wickets'!$A$5:$Z$58,MATCH($A54,'Points - Wickets'!$A$5:$A$58,0),MATCH(F$7,'Points - Wickets'!$A$5:$Z$5,0)))*10)+((INDEX('Points - 5 fers'!$A$5:$Z$58,MATCH($A54,'Points - 5 fers'!$A$5:$A$58,0),MATCH(F$7,'Points - 5 fers'!$A$5:$Z$5,0)))*50)+((INDEX('Points - Hattrick'!$A$5:$Z$58,MATCH($A54,'Points - Hattrick'!$A$5:$A$58,0),MATCH(F$7,'Points - Hattrick'!$A$5:$Z$5,0)))*100)+((INDEX('Points - Fielding'!$A$5:$Z$58,MATCH($A54,'Points - Fielding'!$A$5:$A$58,0),MATCH(F$7,'Points - Fielding'!$A$5:$Z$5,0)))*10)</f>
        <v>13</v>
      </c>
      <c r="G54" s="139">
        <f>(INDEX('Points - Runs'!$A$5:$Z$58,MATCH($A54,'Points - Runs'!$A$5:$A$58,0),MATCH(G$7,'Points - Runs'!$A$5:$Z$5,0)))+((INDEX('Points - Runs 50s'!$A$5:$Z$58,MATCH($A54,'Points - Runs 50s'!$A$5:$A$58,0),MATCH(G$7,'Points - Runs 50s'!$A$5:$Z$5,0)))*25)+((INDEX('Points - Runs 100s'!$A$5:$Z$58,MATCH($A54,'Points - Runs 100s'!$A$5:$A$58,0),MATCH(G$7,'Points - Runs 100s'!$A$5:$Z$5,0)))*50)+((INDEX('Points - Wickets'!$A$5:$Z$58,MATCH($A54,'Points - Wickets'!$A$5:$A$58,0),MATCH(G$7,'Points - Wickets'!$A$5:$Z$5,0)))*10)+((INDEX('Points - 5 fers'!$A$5:$Z$58,MATCH($A54,'Points - 5 fers'!$A$5:$A$58,0),MATCH(G$7,'Points - 5 fers'!$A$5:$Z$5,0)))*50)+((INDEX('Points - Hattrick'!$A$5:$Z$58,MATCH($A54,'Points - Hattrick'!$A$5:$A$58,0),MATCH(G$7,'Points - Hattrick'!$A$5:$Z$5,0)))*100)+((INDEX('Points - Fielding'!$A$5:$Z$58,MATCH($A54,'Points - Fielding'!$A$5:$A$58,0),MATCH(G$7,'Points - Fielding'!$A$5:$Z$5,0)))*10)</f>
        <v>21</v>
      </c>
      <c r="H54" s="128">
        <f>(INDEX('Points - Runs'!$A$5:$Z$58,MATCH($A54,'Points - Runs'!$A$5:$A$58,0),MATCH(H$7,'Points - Runs'!$A$5:$Z$5,0)))+((INDEX('Points - Runs 50s'!$A$5:$Z$58,MATCH($A54,'Points - Runs 50s'!$A$5:$A$58,0),MATCH(H$7,'Points - Runs 50s'!$A$5:$Z$5,0)))*25)+((INDEX('Points - Runs 100s'!$A$5:$Z$58,MATCH($A54,'Points - Runs 100s'!$A$5:$A$58,0),MATCH(H$7,'Points - Runs 100s'!$A$5:$Z$5,0)))*50)+((INDEX('Points - Wickets'!$A$5:$Z$58,MATCH($A54,'Points - Wickets'!$A$5:$A$58,0),MATCH(H$7,'Points - Wickets'!$A$5:$Z$5,0)))*10)+((INDEX('Points - 5 fers'!$A$5:$Z$58,MATCH($A54,'Points - 5 fers'!$A$5:$A$58,0),MATCH(H$7,'Points - 5 fers'!$A$5:$Z$5,0)))*50)+((INDEX('Points - Hattrick'!$A$5:$Z$58,MATCH($A54,'Points - Hattrick'!$A$5:$A$58,0),MATCH(H$7,'Points - Hattrick'!$A$5:$Z$5,0)))*100)+((INDEX('Points - Fielding'!$A$5:$Z$58,MATCH($A54,'Points - Fielding'!$A$5:$A$58,0),MATCH(H$7,'Points - Fielding'!$A$5:$Z$5,0)))*10)</f>
        <v>78</v>
      </c>
      <c r="I54" s="128">
        <f>(INDEX('Points - Runs'!$A$5:$Z$58,MATCH($A54,'Points - Runs'!$A$5:$A$58,0),MATCH(I$7,'Points - Runs'!$A$5:$Z$5,0)))+((INDEX('Points - Runs 50s'!$A$5:$Z$58,MATCH($A54,'Points - Runs 50s'!$A$5:$A$58,0),MATCH(I$7,'Points - Runs 50s'!$A$5:$Z$5,0)))*25)+((INDEX('Points - Runs 100s'!$A$5:$Z$58,MATCH($A54,'Points - Runs 100s'!$A$5:$A$58,0),MATCH(I$7,'Points - Runs 100s'!$A$5:$Z$5,0)))*50)+((INDEX('Points - Wickets'!$A$5:$Z$58,MATCH($A54,'Points - Wickets'!$A$5:$A$58,0),MATCH(I$7,'Points - Wickets'!$A$5:$Z$5,0)))*10)+((INDEX('Points - 5 fers'!$A$5:$Z$58,MATCH($A54,'Points - 5 fers'!$A$5:$A$58,0),MATCH(I$7,'Points - 5 fers'!$A$5:$Z$5,0)))*50)+((INDEX('Points - Hattrick'!$A$5:$Z$58,MATCH($A54,'Points - Hattrick'!$A$5:$A$58,0),MATCH(I$7,'Points - Hattrick'!$A$5:$Z$5,0)))*100)+((INDEX('Points - Fielding'!$A$5:$Z$58,MATCH($A54,'Points - Fielding'!$A$5:$A$58,0),MATCH(I$7,'Points - Fielding'!$A$5:$Z$5,0)))*10)</f>
        <v>115</v>
      </c>
      <c r="J54" s="130">
        <f>(INDEX('Points - Runs'!$A$5:$Z$58,MATCH($A54,'Points - Runs'!$A$5:$A$58,0),MATCH(J$7,'Points - Runs'!$A$5:$Z$5,0)))+((INDEX('Points - Runs 50s'!$A$5:$Z$58,MATCH($A54,'Points - Runs 50s'!$A$5:$A$58,0),MATCH(J$7,'Points - Runs 50s'!$A$5:$Z$5,0)))*25)+((INDEX('Points - Runs 100s'!$A$5:$Z$58,MATCH($A54,'Points - Runs 100s'!$A$5:$A$58,0),MATCH(J$7,'Points - Runs 100s'!$A$5:$Z$5,0)))*50)+((INDEX('Points - Wickets'!$A$5:$Z$58,MATCH($A54,'Points - Wickets'!$A$5:$A$58,0),MATCH(J$7,'Points - Wickets'!$A$5:$Z$5,0)))*10)+((INDEX('Points - 5 fers'!$A$5:$Z$58,MATCH($A54,'Points - 5 fers'!$A$5:$A$58,0),MATCH(J$7,'Points - 5 fers'!$A$5:$Z$5,0)))*50)+((INDEX('Points - Hattrick'!$A$5:$Z$58,MATCH($A54,'Points - Hattrick'!$A$5:$A$58,0),MATCH(J$7,'Points - Hattrick'!$A$5:$Z$5,0)))*100)+((INDEX('Points - Fielding'!$A$5:$Z$58,MATCH($A54,'Points - Fielding'!$A$5:$A$58,0),MATCH(J$7,'Points - Fielding'!$A$5:$Z$5,0)))*10)</f>
        <v>31</v>
      </c>
      <c r="K54" s="129">
        <f>(INDEX('Points - Runs'!$A$5:$Z$58,MATCH($A54,'Points - Runs'!$A$5:$A$58,0),MATCH(K$7,'Points - Runs'!$A$5:$Z$5,0)))+((INDEX('Points - Runs 50s'!$A$5:$Z$58,MATCH($A54,'Points - Runs 50s'!$A$5:$A$58,0),MATCH(K$7,'Points - Runs 50s'!$A$5:$Z$5,0)))*25)+((INDEX('Points - Runs 100s'!$A$5:$Z$58,MATCH($A54,'Points - Runs 100s'!$A$5:$A$58,0),MATCH(K$7,'Points - Runs 100s'!$A$5:$Z$5,0)))*50)+((INDEX('Points - Wickets'!$A$5:$Z$58,MATCH($A54,'Points - Wickets'!$A$5:$A$58,0),MATCH(K$7,'Points - Wickets'!$A$5:$Z$5,0)))*10)+((INDEX('Points - 5 fers'!$A$5:$Z$58,MATCH($A54,'Points - 5 fers'!$A$5:$A$58,0),MATCH(K$7,'Points - 5 fers'!$A$5:$Z$5,0)))*50)+((INDEX('Points - Hattrick'!$A$5:$Z$58,MATCH($A54,'Points - Hattrick'!$A$5:$A$58,0),MATCH(K$7,'Points - Hattrick'!$A$5:$Z$5,0)))*100)+((INDEX('Points - Fielding'!$A$5:$Z$58,MATCH($A54,'Points - Fielding'!$A$5:$A$58,0),MATCH(K$7,'Points - Fielding'!$A$5:$Z$5,0)))*10)</f>
        <v>14</v>
      </c>
      <c r="L54" s="130">
        <f>(INDEX('Points - Runs'!$A$5:$Z$58,MATCH($A54,'Points - Runs'!$A$5:$A$58,0),MATCH(L$7,'Points - Runs'!$A$5:$Z$5,0)))+((INDEX('Points - Runs 50s'!$A$5:$Z$58,MATCH($A54,'Points - Runs 50s'!$A$5:$A$58,0),MATCH(L$7,'Points - Runs 50s'!$A$5:$Z$5,0)))*25)+((INDEX('Points - Runs 100s'!$A$5:$Z$58,MATCH($A54,'Points - Runs 100s'!$A$5:$A$58,0),MATCH(L$7,'Points - Runs 100s'!$A$5:$Z$5,0)))*50)+((INDEX('Points - Wickets'!$A$5:$Z$58,MATCH($A54,'Points - Wickets'!$A$5:$A$58,0),MATCH(L$7,'Points - Wickets'!$A$5:$Z$5,0)))*10)+((INDEX('Points - 5 fers'!$A$5:$Z$58,MATCH($A54,'Points - 5 fers'!$A$5:$A$58,0),MATCH(L$7,'Points - 5 fers'!$A$5:$Z$5,0)))*50)+((INDEX('Points - Hattrick'!$A$5:$Z$58,MATCH($A54,'Points - Hattrick'!$A$5:$A$58,0),MATCH(L$7,'Points - Hattrick'!$A$5:$Z$5,0)))*100)+((INDEX('Points - Fielding'!$A$5:$Z$58,MATCH($A54,'Points - Fielding'!$A$5:$A$58,0),MATCH(L$7,'Points - Fielding'!$A$5:$Z$5,0)))*10)</f>
        <v>67</v>
      </c>
      <c r="M54" s="130">
        <f>(INDEX('Points - Runs'!$A$5:$Z$58,MATCH($A54,'Points - Runs'!$A$5:$A$58,0),MATCH(M$7,'Points - Runs'!$A$5:$Z$5,0)))+((INDEX('Points - Runs 50s'!$A$5:$Z$58,MATCH($A54,'Points - Runs 50s'!$A$5:$A$58,0),MATCH(M$7,'Points - Runs 50s'!$A$5:$Z$5,0)))*25)+((INDEX('Points - Runs 100s'!$A$5:$Z$58,MATCH($A54,'Points - Runs 100s'!$A$5:$A$58,0),MATCH(M$7,'Points - Runs 100s'!$A$5:$Z$5,0)))*50)+((INDEX('Points - Wickets'!$A$5:$Z$58,MATCH($A54,'Points - Wickets'!$A$5:$A$58,0),MATCH(M$7,'Points - Wickets'!$A$5:$Z$5,0)))*10)+((INDEX('Points - 5 fers'!$A$5:$Z$58,MATCH($A54,'Points - 5 fers'!$A$5:$A$58,0),MATCH(M$7,'Points - 5 fers'!$A$5:$Z$5,0)))*50)+((INDEX('Points - Hattrick'!$A$5:$Z$58,MATCH($A54,'Points - Hattrick'!$A$5:$A$58,0),MATCH(M$7,'Points - Hattrick'!$A$5:$Z$5,0)))*100)+((INDEX('Points - Fielding'!$A$5:$Z$58,MATCH($A54,'Points - Fielding'!$A$5:$A$58,0),MATCH(M$7,'Points - Fielding'!$A$5:$Z$5,0)))*10)</f>
        <v>214</v>
      </c>
      <c r="N54" s="130">
        <f>(INDEX('Points - Runs'!$A$5:$Z$58,MATCH($A54,'Points - Runs'!$A$5:$A$58,0),MATCH(N$7,'Points - Runs'!$A$5:$Z$5,0)))+((INDEX('Points - Runs 50s'!$A$5:$Z$58,MATCH($A54,'Points - Runs 50s'!$A$5:$A$58,0),MATCH(N$7,'Points - Runs 50s'!$A$5:$Z$5,0)))*25)+((INDEX('Points - Runs 100s'!$A$5:$Z$58,MATCH($A54,'Points - Runs 100s'!$A$5:$A$58,0),MATCH(N$7,'Points - Runs 100s'!$A$5:$Z$5,0)))*50)+((INDEX('Points - Wickets'!$A$5:$Z$58,MATCH($A54,'Points - Wickets'!$A$5:$A$58,0),MATCH(N$7,'Points - Wickets'!$A$5:$Z$5,0)))*10)+((INDEX('Points - 5 fers'!$A$5:$Z$58,MATCH($A54,'Points - 5 fers'!$A$5:$A$58,0),MATCH(N$7,'Points - 5 fers'!$A$5:$Z$5,0)))*50)+((INDEX('Points - Hattrick'!$A$5:$Z$58,MATCH($A54,'Points - Hattrick'!$A$5:$A$58,0),MATCH(N$7,'Points - Hattrick'!$A$5:$Z$5,0)))*100)+((INDEX('Points - Fielding'!$A$5:$Z$58,MATCH($A54,'Points - Fielding'!$A$5:$A$58,0),MATCH(N$7,'Points - Fielding'!$A$5:$Z$5,0)))*10)</f>
        <v>18</v>
      </c>
      <c r="O54" s="130">
        <f>(INDEX('Points - Runs'!$A$5:$Z$58,MATCH($A54,'Points - Runs'!$A$5:$A$58,0),MATCH(O$7,'Points - Runs'!$A$5:$Z$5,0)))+((INDEX('Points - Runs 50s'!$A$5:$Z$58,MATCH($A54,'Points - Runs 50s'!$A$5:$A$58,0),MATCH(O$7,'Points - Runs 50s'!$A$5:$Z$5,0)))*25)+((INDEX('Points - Runs 100s'!$A$5:$Z$58,MATCH($A54,'Points - Runs 100s'!$A$5:$A$58,0),MATCH(O$7,'Points - Runs 100s'!$A$5:$Z$5,0)))*50)+((INDEX('Points - Wickets'!$A$5:$Z$58,MATCH($A54,'Points - Wickets'!$A$5:$A$58,0),MATCH(O$7,'Points - Wickets'!$A$5:$Z$5,0)))*10)+((INDEX('Points - 5 fers'!$A$5:$Z$58,MATCH($A54,'Points - 5 fers'!$A$5:$A$58,0),MATCH(O$7,'Points - 5 fers'!$A$5:$Z$5,0)))*50)+((INDEX('Points - Hattrick'!$A$5:$Z$58,MATCH($A54,'Points - Hattrick'!$A$5:$A$58,0),MATCH(O$7,'Points - Hattrick'!$A$5:$Z$5,0)))*100)+((INDEX('Points - Fielding'!$A$5:$Z$58,MATCH($A54,'Points - Fielding'!$A$5:$A$58,0),MATCH(O$7,'Points - Fielding'!$A$5:$Z$5,0)))*10)</f>
        <v>11</v>
      </c>
      <c r="P54" s="131">
        <f>(INDEX('Points - Runs'!$A$5:$Z$58,MATCH($A54,'Points - Runs'!$A$5:$A$58,0),MATCH(P$7,'Points - Runs'!$A$5:$Z$5,0)))+((INDEX('Points - Runs 50s'!$A$5:$Z$58,MATCH($A54,'Points - Runs 50s'!$A$5:$A$58,0),MATCH(P$7,'Points - Runs 50s'!$A$5:$Z$5,0)))*25)+((INDEX('Points - Runs 100s'!$A$5:$Z$58,MATCH($A54,'Points - Runs 100s'!$A$5:$A$58,0),MATCH(P$7,'Points - Runs 100s'!$A$5:$Z$5,0)))*50)+((INDEX('Points - Wickets'!$A$5:$Z$58,MATCH($A54,'Points - Wickets'!$A$5:$A$58,0),MATCH(P$7,'Points - Wickets'!$A$5:$Z$5,0)))*10)+((INDEX('Points - 5 fers'!$A$5:$Z$58,MATCH($A54,'Points - 5 fers'!$A$5:$A$58,0),MATCH(P$7,'Points - 5 fers'!$A$5:$Z$5,0)))*50)+((INDEX('Points - Hattrick'!$A$5:$Z$58,MATCH($A54,'Points - Hattrick'!$A$5:$A$58,0),MATCH(P$7,'Points - Hattrick'!$A$5:$Z$5,0)))*100)+((INDEX('Points - Fielding'!$A$5:$Z$58,MATCH($A54,'Points - Fielding'!$A$5:$A$58,0),MATCH(P$7,'Points - Fielding'!$A$5:$Z$5,0)))*10)</f>
        <v>0</v>
      </c>
      <c r="Q54" s="128">
        <f>(INDEX('Points - Runs'!$A$5:$Z$58,MATCH($A54,'Points - Runs'!$A$5:$A$58,0),MATCH(Q$7,'Points - Runs'!$A$5:$Z$5,0)))+((INDEX('Points - Runs 50s'!$A$5:$Z$58,MATCH($A54,'Points - Runs 50s'!$A$5:$A$58,0),MATCH(Q$7,'Points - Runs 50s'!$A$5:$Z$5,0)))*25)+((INDEX('Points - Runs 100s'!$A$5:$Z$58,MATCH($A54,'Points - Runs 100s'!$A$5:$A$58,0),MATCH(Q$7,'Points - Runs 100s'!$A$5:$Z$5,0)))*50)+((INDEX('Points - Wickets'!$A$5:$Z$58,MATCH($A54,'Points - Wickets'!$A$5:$A$58,0),MATCH(Q$7,'Points - Wickets'!$A$5:$Z$5,0)))*10)+((INDEX('Points - 5 fers'!$A$5:$Z$58,MATCH($A54,'Points - 5 fers'!$A$5:$A$58,0),MATCH(Q$7,'Points - 5 fers'!$A$5:$Z$5,0)))*50)+((INDEX('Points - Hattrick'!$A$5:$Z$58,MATCH($A54,'Points - Hattrick'!$A$5:$A$58,0),MATCH(Q$7,'Points - Hattrick'!$A$5:$Z$5,0)))*100)+((INDEX('Points - Fielding'!$A$5:$Z$58,MATCH($A54,'Points - Fielding'!$A$5:$A$58,0),MATCH(Q$7,'Points - Fielding'!$A$5:$Z$5,0)))*10)</f>
        <v>0</v>
      </c>
      <c r="R54" s="128">
        <f>(INDEX('Points - Runs'!$A$5:$Z$58,MATCH($A54,'Points - Runs'!$A$5:$A$58,0),MATCH(R$7,'Points - Runs'!$A$5:$Z$5,0)))+((INDEX('Points - Runs 50s'!$A$5:$Z$58,MATCH($A54,'Points - Runs 50s'!$A$5:$A$58,0),MATCH(R$7,'Points - Runs 50s'!$A$5:$Z$5,0)))*25)+((INDEX('Points - Runs 100s'!$A$5:$Z$58,MATCH($A54,'Points - Runs 100s'!$A$5:$A$58,0),MATCH(R$7,'Points - Runs 100s'!$A$5:$Z$5,0)))*50)+((INDEX('Points - Wickets'!$A$5:$Z$58,MATCH($A54,'Points - Wickets'!$A$5:$A$58,0),MATCH(R$7,'Points - Wickets'!$A$5:$Z$5,0)))*10)+((INDEX('Points - 5 fers'!$A$5:$Z$58,MATCH($A54,'Points - 5 fers'!$A$5:$A$58,0),MATCH(R$7,'Points - 5 fers'!$A$5:$Z$5,0)))*50)+((INDEX('Points - Hattrick'!$A$5:$Z$58,MATCH($A54,'Points - Hattrick'!$A$5:$A$58,0),MATCH(R$7,'Points - Hattrick'!$A$5:$Z$5,0)))*100)+((INDEX('Points - Fielding'!$A$5:$Z$58,MATCH($A54,'Points - Fielding'!$A$5:$A$58,0),MATCH(R$7,'Points - Fielding'!$A$5:$Z$5,0)))*10)</f>
        <v>0</v>
      </c>
      <c r="S54" s="128">
        <f>(INDEX('Points - Runs'!$A$5:$Z$58,MATCH($A54,'Points - Runs'!$A$5:$A$58,0),MATCH(S$7,'Points - Runs'!$A$5:$Z$5,0)))+((INDEX('Points - Runs 50s'!$A$5:$Z$58,MATCH($A54,'Points - Runs 50s'!$A$5:$A$58,0),MATCH(S$7,'Points - Runs 50s'!$A$5:$Z$5,0)))*25)+((INDEX('Points - Runs 100s'!$A$5:$Z$58,MATCH($A54,'Points - Runs 100s'!$A$5:$A$58,0),MATCH(S$7,'Points - Runs 100s'!$A$5:$Z$5,0)))*50)+((INDEX('Points - Wickets'!$A$5:$Z$58,MATCH($A54,'Points - Wickets'!$A$5:$A$58,0),MATCH(S$7,'Points - Wickets'!$A$5:$Z$5,0)))*10)+((INDEX('Points - 5 fers'!$A$5:$Z$58,MATCH($A54,'Points - 5 fers'!$A$5:$A$58,0),MATCH(S$7,'Points - 5 fers'!$A$5:$Z$5,0)))*50)+((INDEX('Points - Hattrick'!$A$5:$Z$58,MATCH($A54,'Points - Hattrick'!$A$5:$A$58,0),MATCH(S$7,'Points - Hattrick'!$A$5:$Z$5,0)))*100)+((INDEX('Points - Fielding'!$A$5:$Z$58,MATCH($A54,'Points - Fielding'!$A$5:$A$58,0),MATCH(S$7,'Points - Fielding'!$A$5:$Z$5,0)))*10)</f>
        <v>0</v>
      </c>
      <c r="T54" s="128">
        <f>(INDEX('Points - Runs'!$A$5:$Z$58,MATCH($A54,'Points - Runs'!$A$5:$A$58,0),MATCH(T$7,'Points - Runs'!$A$5:$Z$5,0)))+((INDEX('Points - Runs 50s'!$A$5:$Z$58,MATCH($A54,'Points - Runs 50s'!$A$5:$A$58,0),MATCH(T$7,'Points - Runs 50s'!$A$5:$Z$5,0)))*25)+((INDEX('Points - Runs 100s'!$A$5:$Z$58,MATCH($A54,'Points - Runs 100s'!$A$5:$A$58,0),MATCH(T$7,'Points - Runs 100s'!$A$5:$Z$5,0)))*50)+((INDEX('Points - Wickets'!$A$5:$Z$58,MATCH($A54,'Points - Wickets'!$A$5:$A$58,0),MATCH(T$7,'Points - Wickets'!$A$5:$Z$5,0)))*10)+((INDEX('Points - 5 fers'!$A$5:$Z$58,MATCH($A54,'Points - 5 fers'!$A$5:$A$58,0),MATCH(T$7,'Points - 5 fers'!$A$5:$Z$5,0)))*50)+((INDEX('Points - Hattrick'!$A$5:$Z$58,MATCH($A54,'Points - Hattrick'!$A$5:$A$58,0),MATCH(T$7,'Points - Hattrick'!$A$5:$Z$5,0)))*100)+((INDEX('Points - Fielding'!$A$5:$Z$58,MATCH($A54,'Points - Fielding'!$A$5:$A$58,0),MATCH(T$7,'Points - Fielding'!$A$5:$Z$5,0)))*10)</f>
        <v>0</v>
      </c>
      <c r="U54" s="128">
        <f>(INDEX('Points - Runs'!$A$5:$Z$58,MATCH($A54,'Points - Runs'!$A$5:$A$58,0),MATCH(U$7,'Points - Runs'!$A$5:$Z$5,0)))+((INDEX('Points - Runs 50s'!$A$5:$Z$58,MATCH($A54,'Points - Runs 50s'!$A$5:$A$58,0),MATCH(U$7,'Points - Runs 50s'!$A$5:$Z$5,0)))*25)+((INDEX('Points - Runs 100s'!$A$5:$Z$58,MATCH($A54,'Points - Runs 100s'!$A$5:$A$58,0),MATCH(U$7,'Points - Runs 100s'!$A$5:$Z$5,0)))*50)+((INDEX('Points - Wickets'!$A$5:$Z$58,MATCH($A54,'Points - Wickets'!$A$5:$A$58,0),MATCH(U$7,'Points - Wickets'!$A$5:$Z$5,0)))*10)+((INDEX('Points - 5 fers'!$A$5:$Z$58,MATCH($A54,'Points - 5 fers'!$A$5:$A$58,0),MATCH(U$7,'Points - 5 fers'!$A$5:$Z$5,0)))*50)+((INDEX('Points - Hattrick'!$A$5:$Z$58,MATCH($A54,'Points - Hattrick'!$A$5:$A$58,0),MATCH(U$7,'Points - Hattrick'!$A$5:$Z$5,0)))*100)+((INDEX('Points - Fielding'!$A$5:$Z$58,MATCH($A54,'Points - Fielding'!$A$5:$A$58,0),MATCH(U$7,'Points - Fielding'!$A$5:$Z$5,0)))*10)</f>
        <v>0</v>
      </c>
      <c r="V54" s="128">
        <f>(INDEX('Points - Runs'!$A$5:$Z$58,MATCH($A54,'Points - Runs'!$A$5:$A$58,0),MATCH(V$7,'Points - Runs'!$A$5:$Z$5,0)))+((INDEX('Points - Runs 50s'!$A$5:$Z$58,MATCH($A54,'Points - Runs 50s'!$A$5:$A$58,0),MATCH(V$7,'Points - Runs 50s'!$A$5:$Z$5,0)))*25)+((INDEX('Points - Runs 100s'!$A$5:$Z$58,MATCH($A54,'Points - Runs 100s'!$A$5:$A$58,0),MATCH(V$7,'Points - Runs 100s'!$A$5:$Z$5,0)))*50)+((INDEX('Points - Wickets'!$A$5:$Z$58,MATCH($A54,'Points - Wickets'!$A$5:$A$58,0),MATCH(V$7,'Points - Wickets'!$A$5:$Z$5,0)))*10)+((INDEX('Points - 5 fers'!$A$5:$Z$58,MATCH($A54,'Points - 5 fers'!$A$5:$A$58,0),MATCH(V$7,'Points - 5 fers'!$A$5:$Z$5,0)))*50)+((INDEX('Points - Hattrick'!$A$5:$Z$58,MATCH($A54,'Points - Hattrick'!$A$5:$A$58,0),MATCH(V$7,'Points - Hattrick'!$A$5:$Z$5,0)))*100)+((INDEX('Points - Fielding'!$A$5:$Z$58,MATCH($A54,'Points - Fielding'!$A$5:$A$58,0),MATCH(V$7,'Points - Fielding'!$A$5:$Z$5,0)))*10)</f>
        <v>0</v>
      </c>
      <c r="W54" s="129">
        <f>(INDEX('Points - Runs'!$A$5:$Z$58,MATCH($A54,'Points - Runs'!$A$5:$A$58,0),MATCH(W$7,'Points - Runs'!$A$5:$Z$5,0)))+((INDEX('Points - Runs 50s'!$A$5:$Z$58,MATCH($A54,'Points - Runs 50s'!$A$5:$A$58,0),MATCH(W$7,'Points - Runs 50s'!$A$5:$Z$5,0)))*25)+((INDEX('Points - Runs 100s'!$A$5:$Z$58,MATCH($A54,'Points - Runs 100s'!$A$5:$A$58,0),MATCH(W$7,'Points - Runs 100s'!$A$5:$Z$5,0)))*50)+((INDEX('Points - Wickets'!$A$5:$Z$58,MATCH($A54,'Points - Wickets'!$A$5:$A$58,0),MATCH(W$7,'Points - Wickets'!$A$5:$Z$5,0)))*10)+((INDEX('Points - 5 fers'!$A$5:$Z$58,MATCH($A54,'Points - 5 fers'!$A$5:$A$58,0),MATCH(W$7,'Points - 5 fers'!$A$5:$Z$5,0)))*50)+((INDEX('Points - Hattrick'!$A$5:$Z$58,MATCH($A54,'Points - Hattrick'!$A$5:$A$58,0),MATCH(W$7,'Points - Hattrick'!$A$5:$Z$5,0)))*100)+((INDEX('Points - Fielding'!$A$5:$Z$58,MATCH($A54,'Points - Fielding'!$A$5:$A$58,0),MATCH(W$7,'Points - Fielding'!$A$5:$Z$5,0)))*10)</f>
        <v>0</v>
      </c>
      <c r="X54" s="130">
        <f>(INDEX('Points - Runs'!$A$5:$Z$58,MATCH($A54,'Points - Runs'!$A$5:$A$58,0),MATCH(X$7,'Points - Runs'!$A$5:$Z$5,0)))+((INDEX('Points - Runs 50s'!$A$5:$Z$58,MATCH($A54,'Points - Runs 50s'!$A$5:$A$58,0),MATCH(X$7,'Points - Runs 50s'!$A$5:$Z$5,0)))*25)+((INDEX('Points - Runs 100s'!$A$5:$Z$58,MATCH($A54,'Points - Runs 100s'!$A$5:$A$58,0),MATCH(X$7,'Points - Runs 100s'!$A$5:$Z$5,0)))*50)+((INDEX('Points - Wickets'!$A$5:$Z$58,MATCH($A54,'Points - Wickets'!$A$5:$A$58,0),MATCH(X$7,'Points - Wickets'!$A$5:$Z$5,0)))*10)+((INDEX('Points - 5 fers'!$A$5:$Z$58,MATCH($A54,'Points - 5 fers'!$A$5:$A$58,0),MATCH(X$7,'Points - 5 fers'!$A$5:$Z$5,0)))*50)+((INDEX('Points - Hattrick'!$A$5:$Z$58,MATCH($A54,'Points - Hattrick'!$A$5:$A$58,0),MATCH(X$7,'Points - Hattrick'!$A$5:$Z$5,0)))*100)+((INDEX('Points - Fielding'!$A$5:$Z$58,MATCH($A54,'Points - Fielding'!$A$5:$A$58,0),MATCH(X$7,'Points - Fielding'!$A$5:$Z$5,0)))*10)</f>
        <v>0</v>
      </c>
      <c r="Y54" s="130">
        <f>(INDEX('Points - Runs'!$A$5:$Z$58,MATCH($A54,'Points - Runs'!$A$5:$A$58,0),MATCH(Y$7,'Points - Runs'!$A$5:$Z$5,0)))+((INDEX('Points - Runs 50s'!$A$5:$Z$58,MATCH($A54,'Points - Runs 50s'!$A$5:$A$58,0),MATCH(Y$7,'Points - Runs 50s'!$A$5:$Z$5,0)))*25)+((INDEX('Points - Runs 100s'!$A$5:$Z$58,MATCH($A54,'Points - Runs 100s'!$A$5:$A$58,0),MATCH(Y$7,'Points - Runs 100s'!$A$5:$Z$5,0)))*50)+((INDEX('Points - Wickets'!$A$5:$Z$58,MATCH($A54,'Points - Wickets'!$A$5:$A$58,0),MATCH(Y$7,'Points - Wickets'!$A$5:$Z$5,0)))*10)+((INDEX('Points - 5 fers'!$A$5:$Z$58,MATCH($A54,'Points - 5 fers'!$A$5:$A$58,0),MATCH(Y$7,'Points - 5 fers'!$A$5:$Z$5,0)))*50)+((INDEX('Points - Hattrick'!$A$5:$Z$58,MATCH($A54,'Points - Hattrick'!$A$5:$A$58,0),MATCH(Y$7,'Points - Hattrick'!$A$5:$Z$5,0)))*100)+((INDEX('Points - Fielding'!$A$5:$Z$58,MATCH($A54,'Points - Fielding'!$A$5:$A$58,0),MATCH(Y$7,'Points - Fielding'!$A$5:$Z$5,0)))*10)</f>
        <v>0</v>
      </c>
      <c r="Z54" s="130">
        <f>(INDEX('Points - Runs'!$A$5:$Z$58,MATCH($A54,'Points - Runs'!$A$5:$A$58,0),MATCH(Z$7,'Points - Runs'!$A$5:$Z$5,0)))+((INDEX('Points - Runs 50s'!$A$5:$Z$58,MATCH($A54,'Points - Runs 50s'!$A$5:$A$58,0),MATCH(Z$7,'Points - Runs 50s'!$A$5:$Z$5,0)))*25)+((INDEX('Points - Runs 100s'!$A$5:$Z$58,MATCH($A54,'Points - Runs 100s'!$A$5:$A$58,0),MATCH(Z$7,'Points - Runs 100s'!$A$5:$Z$5,0)))*50)+((INDEX('Points - Wickets'!$A$5:$Z$58,MATCH($A54,'Points - Wickets'!$A$5:$A$58,0),MATCH(Z$7,'Points - Wickets'!$A$5:$Z$5,0)))*10)+((INDEX('Points - 5 fers'!$A$5:$Z$58,MATCH($A54,'Points - 5 fers'!$A$5:$A$58,0),MATCH(Z$7,'Points - 5 fers'!$A$5:$Z$5,0)))*50)+((INDEX('Points - Hattrick'!$A$5:$Z$58,MATCH($A54,'Points - Hattrick'!$A$5:$A$58,0),MATCH(Z$7,'Points - Hattrick'!$A$5:$Z$5,0)))*100)+((INDEX('Points - Fielding'!$A$5:$Z$58,MATCH($A54,'Points - Fielding'!$A$5:$A$58,0),MATCH(Z$7,'Points - Fielding'!$A$5:$Z$5,0)))*10)</f>
        <v>0</v>
      </c>
      <c r="AA54" s="233">
        <f t="shared" si="2"/>
        <v>396</v>
      </c>
      <c r="AB54" s="231">
        <f t="shared" si="3"/>
        <v>324</v>
      </c>
      <c r="AC54" s="231">
        <f t="shared" si="4"/>
        <v>0</v>
      </c>
      <c r="AD54" s="231">
        <f t="shared" si="5"/>
        <v>0</v>
      </c>
      <c r="AE54" s="120">
        <f t="shared" si="0"/>
        <v>720</v>
      </c>
      <c r="AF54" s="187">
        <f t="shared" si="1"/>
        <v>90</v>
      </c>
      <c r="AH54" s="125">
        <f t="shared" si="6"/>
        <v>1</v>
      </c>
    </row>
    <row r="55" spans="1:34" s="125" customFormat="1" ht="18.75" customHeight="1" x14ac:dyDescent="0.25">
      <c r="A55" s="125" t="s">
        <v>3</v>
      </c>
      <c r="B55" s="126" t="s">
        <v>79</v>
      </c>
      <c r="C55" s="125" t="s">
        <v>99</v>
      </c>
      <c r="D55" s="127">
        <v>7.5</v>
      </c>
      <c r="E55" s="139">
        <f>(INDEX('Points - Runs'!$A$5:$Z$58,MATCH($A55,'Points - Runs'!$A$5:$A$58,0),MATCH(E$7,'Points - Runs'!$A$5:$Z$5,0)))+((INDEX('Points - Runs 50s'!$A$5:$Z$58,MATCH($A55,'Points - Runs 50s'!$A$5:$A$58,0),MATCH(E$7,'Points - Runs 50s'!$A$5:$Z$5,0)))*25)+((INDEX('Points - Runs 100s'!$A$5:$Z$58,MATCH($A55,'Points - Runs 100s'!$A$5:$A$58,0),MATCH(E$7,'Points - Runs 100s'!$A$5:$Z$5,0)))*50)+((INDEX('Points - Wickets'!$A$5:$Z$58,MATCH($A55,'Points - Wickets'!$A$5:$A$58,0),MATCH(E$7,'Points - Wickets'!$A$5:$Z$5,0)))*10)+((INDEX('Points - 5 fers'!$A$5:$Z$58,MATCH($A55,'Points - 5 fers'!$A$5:$A$58,0),MATCH(E$7,'Points - 5 fers'!$A$5:$Z$5,0)))*50)+((INDEX('Points - Hattrick'!$A$5:$Z$58,MATCH($A55,'Points - Hattrick'!$A$5:$A$58,0),MATCH(E$7,'Points - Hattrick'!$A$5:$Z$5,0)))*100)+((INDEX('Points - Fielding'!$A$5:$Z$58,MATCH($A55,'Points - Fielding'!$A$5:$A$58,0),MATCH(E$7,'Points - Fielding'!$A$5:$Z$5,0)))*10)</f>
        <v>15</v>
      </c>
      <c r="F55" s="139">
        <f>(INDEX('Points - Runs'!$A$5:$Z$58,MATCH($A55,'Points - Runs'!$A$5:$A$58,0),MATCH(F$7,'Points - Runs'!$A$5:$Z$5,0)))+((INDEX('Points - Runs 50s'!$A$5:$Z$58,MATCH($A55,'Points - Runs 50s'!$A$5:$A$58,0),MATCH(F$7,'Points - Runs 50s'!$A$5:$Z$5,0)))*25)+((INDEX('Points - Runs 100s'!$A$5:$Z$58,MATCH($A55,'Points - Runs 100s'!$A$5:$A$58,0),MATCH(F$7,'Points - Runs 100s'!$A$5:$Z$5,0)))*50)+((INDEX('Points - Wickets'!$A$5:$Z$58,MATCH($A55,'Points - Wickets'!$A$5:$A$58,0),MATCH(F$7,'Points - Wickets'!$A$5:$Z$5,0)))*10)+((INDEX('Points - 5 fers'!$A$5:$Z$58,MATCH($A55,'Points - 5 fers'!$A$5:$A$58,0),MATCH(F$7,'Points - 5 fers'!$A$5:$Z$5,0)))*50)+((INDEX('Points - Hattrick'!$A$5:$Z$58,MATCH($A55,'Points - Hattrick'!$A$5:$A$58,0),MATCH(F$7,'Points - Hattrick'!$A$5:$Z$5,0)))*100)+((INDEX('Points - Fielding'!$A$5:$Z$58,MATCH($A55,'Points - Fielding'!$A$5:$A$58,0),MATCH(F$7,'Points - Fielding'!$A$5:$Z$5,0)))*10)</f>
        <v>18</v>
      </c>
      <c r="G55" s="139">
        <f>(INDEX('Points - Runs'!$A$5:$Z$58,MATCH($A55,'Points - Runs'!$A$5:$A$58,0),MATCH(G$7,'Points - Runs'!$A$5:$Z$5,0)))+((INDEX('Points - Runs 50s'!$A$5:$Z$58,MATCH($A55,'Points - Runs 50s'!$A$5:$A$58,0),MATCH(G$7,'Points - Runs 50s'!$A$5:$Z$5,0)))*25)+((INDEX('Points - Runs 100s'!$A$5:$Z$58,MATCH($A55,'Points - Runs 100s'!$A$5:$A$58,0),MATCH(G$7,'Points - Runs 100s'!$A$5:$Z$5,0)))*50)+((INDEX('Points - Wickets'!$A$5:$Z$58,MATCH($A55,'Points - Wickets'!$A$5:$A$58,0),MATCH(G$7,'Points - Wickets'!$A$5:$Z$5,0)))*10)+((INDEX('Points - 5 fers'!$A$5:$Z$58,MATCH($A55,'Points - 5 fers'!$A$5:$A$58,0),MATCH(G$7,'Points - 5 fers'!$A$5:$Z$5,0)))*50)+((INDEX('Points - Hattrick'!$A$5:$Z$58,MATCH($A55,'Points - Hattrick'!$A$5:$A$58,0),MATCH(G$7,'Points - Hattrick'!$A$5:$Z$5,0)))*100)+((INDEX('Points - Fielding'!$A$5:$Z$58,MATCH($A55,'Points - Fielding'!$A$5:$A$58,0),MATCH(G$7,'Points - Fielding'!$A$5:$Z$5,0)))*10)</f>
        <v>25</v>
      </c>
      <c r="H55" s="128">
        <f>(INDEX('Points - Runs'!$A$5:$Z$58,MATCH($A55,'Points - Runs'!$A$5:$A$58,0),MATCH(H$7,'Points - Runs'!$A$5:$Z$5,0)))+((INDEX('Points - Runs 50s'!$A$5:$Z$58,MATCH($A55,'Points - Runs 50s'!$A$5:$A$58,0),MATCH(H$7,'Points - Runs 50s'!$A$5:$Z$5,0)))*25)+((INDEX('Points - Runs 100s'!$A$5:$Z$58,MATCH($A55,'Points - Runs 100s'!$A$5:$A$58,0),MATCH(H$7,'Points - Runs 100s'!$A$5:$Z$5,0)))*50)+((INDEX('Points - Wickets'!$A$5:$Z$58,MATCH($A55,'Points - Wickets'!$A$5:$A$58,0),MATCH(H$7,'Points - Wickets'!$A$5:$Z$5,0)))*10)+((INDEX('Points - 5 fers'!$A$5:$Z$58,MATCH($A55,'Points - 5 fers'!$A$5:$A$58,0),MATCH(H$7,'Points - 5 fers'!$A$5:$Z$5,0)))*50)+((INDEX('Points - Hattrick'!$A$5:$Z$58,MATCH($A55,'Points - Hattrick'!$A$5:$A$58,0),MATCH(H$7,'Points - Hattrick'!$A$5:$Z$5,0)))*100)+((INDEX('Points - Fielding'!$A$5:$Z$58,MATCH($A55,'Points - Fielding'!$A$5:$A$58,0),MATCH(H$7,'Points - Fielding'!$A$5:$Z$5,0)))*10)</f>
        <v>0</v>
      </c>
      <c r="I55" s="128">
        <f>(INDEX('Points - Runs'!$A$5:$Z$58,MATCH($A55,'Points - Runs'!$A$5:$A$58,0),MATCH(I$7,'Points - Runs'!$A$5:$Z$5,0)))+((INDEX('Points - Runs 50s'!$A$5:$Z$58,MATCH($A55,'Points - Runs 50s'!$A$5:$A$58,0),MATCH(I$7,'Points - Runs 50s'!$A$5:$Z$5,0)))*25)+((INDEX('Points - Runs 100s'!$A$5:$Z$58,MATCH($A55,'Points - Runs 100s'!$A$5:$A$58,0),MATCH(I$7,'Points - Runs 100s'!$A$5:$Z$5,0)))*50)+((INDEX('Points - Wickets'!$A$5:$Z$58,MATCH($A55,'Points - Wickets'!$A$5:$A$58,0),MATCH(I$7,'Points - Wickets'!$A$5:$Z$5,0)))*10)+((INDEX('Points - 5 fers'!$A$5:$Z$58,MATCH($A55,'Points - 5 fers'!$A$5:$A$58,0),MATCH(I$7,'Points - 5 fers'!$A$5:$Z$5,0)))*50)+((INDEX('Points - Hattrick'!$A$5:$Z$58,MATCH($A55,'Points - Hattrick'!$A$5:$A$58,0),MATCH(I$7,'Points - Hattrick'!$A$5:$Z$5,0)))*100)+((INDEX('Points - Fielding'!$A$5:$Z$58,MATCH($A55,'Points - Fielding'!$A$5:$A$58,0),MATCH(I$7,'Points - Fielding'!$A$5:$Z$5,0)))*10)</f>
        <v>89</v>
      </c>
      <c r="J55" s="130">
        <f>(INDEX('Points - Runs'!$A$5:$Z$58,MATCH($A55,'Points - Runs'!$A$5:$A$58,0),MATCH(J$7,'Points - Runs'!$A$5:$Z$5,0)))+((INDEX('Points - Runs 50s'!$A$5:$Z$58,MATCH($A55,'Points - Runs 50s'!$A$5:$A$58,0),MATCH(J$7,'Points - Runs 50s'!$A$5:$Z$5,0)))*25)+((INDEX('Points - Runs 100s'!$A$5:$Z$58,MATCH($A55,'Points - Runs 100s'!$A$5:$A$58,0),MATCH(J$7,'Points - Runs 100s'!$A$5:$Z$5,0)))*50)+((INDEX('Points - Wickets'!$A$5:$Z$58,MATCH($A55,'Points - Wickets'!$A$5:$A$58,0),MATCH(J$7,'Points - Wickets'!$A$5:$Z$5,0)))*10)+((INDEX('Points - 5 fers'!$A$5:$Z$58,MATCH($A55,'Points - 5 fers'!$A$5:$A$58,0),MATCH(J$7,'Points - 5 fers'!$A$5:$Z$5,0)))*50)+((INDEX('Points - Hattrick'!$A$5:$Z$58,MATCH($A55,'Points - Hattrick'!$A$5:$A$58,0),MATCH(J$7,'Points - Hattrick'!$A$5:$Z$5,0)))*100)+((INDEX('Points - Fielding'!$A$5:$Z$58,MATCH($A55,'Points - Fielding'!$A$5:$A$58,0),MATCH(J$7,'Points - Fielding'!$A$5:$Z$5,0)))*10)</f>
        <v>0</v>
      </c>
      <c r="K55" s="129">
        <f>(INDEX('Points - Runs'!$A$5:$Z$58,MATCH($A55,'Points - Runs'!$A$5:$A$58,0),MATCH(K$7,'Points - Runs'!$A$5:$Z$5,0)))+((INDEX('Points - Runs 50s'!$A$5:$Z$58,MATCH($A55,'Points - Runs 50s'!$A$5:$A$58,0),MATCH(K$7,'Points - Runs 50s'!$A$5:$Z$5,0)))*25)+((INDEX('Points - Runs 100s'!$A$5:$Z$58,MATCH($A55,'Points - Runs 100s'!$A$5:$A$58,0),MATCH(K$7,'Points - Runs 100s'!$A$5:$Z$5,0)))*50)+((INDEX('Points - Wickets'!$A$5:$Z$58,MATCH($A55,'Points - Wickets'!$A$5:$A$58,0),MATCH(K$7,'Points - Wickets'!$A$5:$Z$5,0)))*10)+((INDEX('Points - 5 fers'!$A$5:$Z$58,MATCH($A55,'Points - 5 fers'!$A$5:$A$58,0),MATCH(K$7,'Points - 5 fers'!$A$5:$Z$5,0)))*50)+((INDEX('Points - Hattrick'!$A$5:$Z$58,MATCH($A55,'Points - Hattrick'!$A$5:$A$58,0),MATCH(K$7,'Points - Hattrick'!$A$5:$Z$5,0)))*100)+((INDEX('Points - Fielding'!$A$5:$Z$58,MATCH($A55,'Points - Fielding'!$A$5:$A$58,0),MATCH(K$7,'Points - Fielding'!$A$5:$Z$5,0)))*10)</f>
        <v>90</v>
      </c>
      <c r="L55" s="130">
        <f>(INDEX('Points - Runs'!$A$5:$Z$58,MATCH($A55,'Points - Runs'!$A$5:$A$58,0),MATCH(L$7,'Points - Runs'!$A$5:$Z$5,0)))+((INDEX('Points - Runs 50s'!$A$5:$Z$58,MATCH($A55,'Points - Runs 50s'!$A$5:$A$58,0),MATCH(L$7,'Points - Runs 50s'!$A$5:$Z$5,0)))*25)+((INDEX('Points - Runs 100s'!$A$5:$Z$58,MATCH($A55,'Points - Runs 100s'!$A$5:$A$58,0),MATCH(L$7,'Points - Runs 100s'!$A$5:$Z$5,0)))*50)+((INDEX('Points - Wickets'!$A$5:$Z$58,MATCH($A55,'Points - Wickets'!$A$5:$A$58,0),MATCH(L$7,'Points - Wickets'!$A$5:$Z$5,0)))*10)+((INDEX('Points - 5 fers'!$A$5:$Z$58,MATCH($A55,'Points - 5 fers'!$A$5:$A$58,0),MATCH(L$7,'Points - 5 fers'!$A$5:$Z$5,0)))*50)+((INDEX('Points - Hattrick'!$A$5:$Z$58,MATCH($A55,'Points - Hattrick'!$A$5:$A$58,0),MATCH(L$7,'Points - Hattrick'!$A$5:$Z$5,0)))*100)+((INDEX('Points - Fielding'!$A$5:$Z$58,MATCH($A55,'Points - Fielding'!$A$5:$A$58,0),MATCH(L$7,'Points - Fielding'!$A$5:$Z$5,0)))*10)</f>
        <v>94</v>
      </c>
      <c r="M55" s="130">
        <f>(INDEX('Points - Runs'!$A$5:$Z$58,MATCH($A55,'Points - Runs'!$A$5:$A$58,0),MATCH(M$7,'Points - Runs'!$A$5:$Z$5,0)))+((INDEX('Points - Runs 50s'!$A$5:$Z$58,MATCH($A55,'Points - Runs 50s'!$A$5:$A$58,0),MATCH(M$7,'Points - Runs 50s'!$A$5:$Z$5,0)))*25)+((INDEX('Points - Runs 100s'!$A$5:$Z$58,MATCH($A55,'Points - Runs 100s'!$A$5:$A$58,0),MATCH(M$7,'Points - Runs 100s'!$A$5:$Z$5,0)))*50)+((INDEX('Points - Wickets'!$A$5:$Z$58,MATCH($A55,'Points - Wickets'!$A$5:$A$58,0),MATCH(M$7,'Points - Wickets'!$A$5:$Z$5,0)))*10)+((INDEX('Points - 5 fers'!$A$5:$Z$58,MATCH($A55,'Points - 5 fers'!$A$5:$A$58,0),MATCH(M$7,'Points - 5 fers'!$A$5:$Z$5,0)))*50)+((INDEX('Points - Hattrick'!$A$5:$Z$58,MATCH($A55,'Points - Hattrick'!$A$5:$A$58,0),MATCH(M$7,'Points - Hattrick'!$A$5:$Z$5,0)))*100)+((INDEX('Points - Fielding'!$A$5:$Z$58,MATCH($A55,'Points - Fielding'!$A$5:$A$58,0),MATCH(M$7,'Points - Fielding'!$A$5:$Z$5,0)))*10)</f>
        <v>10</v>
      </c>
      <c r="N55" s="130">
        <f>(INDEX('Points - Runs'!$A$5:$Z$58,MATCH($A55,'Points - Runs'!$A$5:$A$58,0),MATCH(N$7,'Points - Runs'!$A$5:$Z$5,0)))+((INDEX('Points - Runs 50s'!$A$5:$Z$58,MATCH($A55,'Points - Runs 50s'!$A$5:$A$58,0),MATCH(N$7,'Points - Runs 50s'!$A$5:$Z$5,0)))*25)+((INDEX('Points - Runs 100s'!$A$5:$Z$58,MATCH($A55,'Points - Runs 100s'!$A$5:$A$58,0),MATCH(N$7,'Points - Runs 100s'!$A$5:$Z$5,0)))*50)+((INDEX('Points - Wickets'!$A$5:$Z$58,MATCH($A55,'Points - Wickets'!$A$5:$A$58,0),MATCH(N$7,'Points - Wickets'!$A$5:$Z$5,0)))*10)+((INDEX('Points - 5 fers'!$A$5:$Z$58,MATCH($A55,'Points - 5 fers'!$A$5:$A$58,0),MATCH(N$7,'Points - 5 fers'!$A$5:$Z$5,0)))*50)+((INDEX('Points - Hattrick'!$A$5:$Z$58,MATCH($A55,'Points - Hattrick'!$A$5:$A$58,0),MATCH(N$7,'Points - Hattrick'!$A$5:$Z$5,0)))*100)+((INDEX('Points - Fielding'!$A$5:$Z$58,MATCH($A55,'Points - Fielding'!$A$5:$A$58,0),MATCH(N$7,'Points - Fielding'!$A$5:$Z$5,0)))*10)</f>
        <v>10</v>
      </c>
      <c r="O55" s="130">
        <f>(INDEX('Points - Runs'!$A$5:$Z$58,MATCH($A55,'Points - Runs'!$A$5:$A$58,0),MATCH(O$7,'Points - Runs'!$A$5:$Z$5,0)))+((INDEX('Points - Runs 50s'!$A$5:$Z$58,MATCH($A55,'Points - Runs 50s'!$A$5:$A$58,0),MATCH(O$7,'Points - Runs 50s'!$A$5:$Z$5,0)))*25)+((INDEX('Points - Runs 100s'!$A$5:$Z$58,MATCH($A55,'Points - Runs 100s'!$A$5:$A$58,0),MATCH(O$7,'Points - Runs 100s'!$A$5:$Z$5,0)))*50)+((INDEX('Points - Wickets'!$A$5:$Z$58,MATCH($A55,'Points - Wickets'!$A$5:$A$58,0),MATCH(O$7,'Points - Wickets'!$A$5:$Z$5,0)))*10)+((INDEX('Points - 5 fers'!$A$5:$Z$58,MATCH($A55,'Points - 5 fers'!$A$5:$A$58,0),MATCH(O$7,'Points - 5 fers'!$A$5:$Z$5,0)))*50)+((INDEX('Points - Hattrick'!$A$5:$Z$58,MATCH($A55,'Points - Hattrick'!$A$5:$A$58,0),MATCH(O$7,'Points - Hattrick'!$A$5:$Z$5,0)))*100)+((INDEX('Points - Fielding'!$A$5:$Z$58,MATCH($A55,'Points - Fielding'!$A$5:$A$58,0),MATCH(O$7,'Points - Fielding'!$A$5:$Z$5,0)))*10)</f>
        <v>11</v>
      </c>
      <c r="P55" s="131">
        <f>(INDEX('Points - Runs'!$A$5:$Z$58,MATCH($A55,'Points - Runs'!$A$5:$A$58,0),MATCH(P$7,'Points - Runs'!$A$5:$Z$5,0)))+((INDEX('Points - Runs 50s'!$A$5:$Z$58,MATCH($A55,'Points - Runs 50s'!$A$5:$A$58,0),MATCH(P$7,'Points - Runs 50s'!$A$5:$Z$5,0)))*25)+((INDEX('Points - Runs 100s'!$A$5:$Z$58,MATCH($A55,'Points - Runs 100s'!$A$5:$A$58,0),MATCH(P$7,'Points - Runs 100s'!$A$5:$Z$5,0)))*50)+((INDEX('Points - Wickets'!$A$5:$Z$58,MATCH($A55,'Points - Wickets'!$A$5:$A$58,0),MATCH(P$7,'Points - Wickets'!$A$5:$Z$5,0)))*10)+((INDEX('Points - 5 fers'!$A$5:$Z$58,MATCH($A55,'Points - 5 fers'!$A$5:$A$58,0),MATCH(P$7,'Points - 5 fers'!$A$5:$Z$5,0)))*50)+((INDEX('Points - Hattrick'!$A$5:$Z$58,MATCH($A55,'Points - Hattrick'!$A$5:$A$58,0),MATCH(P$7,'Points - Hattrick'!$A$5:$Z$5,0)))*100)+((INDEX('Points - Fielding'!$A$5:$Z$58,MATCH($A55,'Points - Fielding'!$A$5:$A$58,0),MATCH(P$7,'Points - Fielding'!$A$5:$Z$5,0)))*10)</f>
        <v>1</v>
      </c>
      <c r="Q55" s="128">
        <f>(INDEX('Points - Runs'!$A$5:$Z$58,MATCH($A55,'Points - Runs'!$A$5:$A$58,0),MATCH(Q$7,'Points - Runs'!$A$5:$Z$5,0)))+((INDEX('Points - Runs 50s'!$A$5:$Z$58,MATCH($A55,'Points - Runs 50s'!$A$5:$A$58,0),MATCH(Q$7,'Points - Runs 50s'!$A$5:$Z$5,0)))*25)+((INDEX('Points - Runs 100s'!$A$5:$Z$58,MATCH($A55,'Points - Runs 100s'!$A$5:$A$58,0),MATCH(Q$7,'Points - Runs 100s'!$A$5:$Z$5,0)))*50)+((INDEX('Points - Wickets'!$A$5:$Z$58,MATCH($A55,'Points - Wickets'!$A$5:$A$58,0),MATCH(Q$7,'Points - Wickets'!$A$5:$Z$5,0)))*10)+((INDEX('Points - 5 fers'!$A$5:$Z$58,MATCH($A55,'Points - 5 fers'!$A$5:$A$58,0),MATCH(Q$7,'Points - 5 fers'!$A$5:$Z$5,0)))*50)+((INDEX('Points - Hattrick'!$A$5:$Z$58,MATCH($A55,'Points - Hattrick'!$A$5:$A$58,0),MATCH(Q$7,'Points - Hattrick'!$A$5:$Z$5,0)))*100)+((INDEX('Points - Fielding'!$A$5:$Z$58,MATCH($A55,'Points - Fielding'!$A$5:$A$58,0),MATCH(Q$7,'Points - Fielding'!$A$5:$Z$5,0)))*10)</f>
        <v>0</v>
      </c>
      <c r="R55" s="128">
        <f>(INDEX('Points - Runs'!$A$5:$Z$58,MATCH($A55,'Points - Runs'!$A$5:$A$58,0),MATCH(R$7,'Points - Runs'!$A$5:$Z$5,0)))+((INDEX('Points - Runs 50s'!$A$5:$Z$58,MATCH($A55,'Points - Runs 50s'!$A$5:$A$58,0),MATCH(R$7,'Points - Runs 50s'!$A$5:$Z$5,0)))*25)+((INDEX('Points - Runs 100s'!$A$5:$Z$58,MATCH($A55,'Points - Runs 100s'!$A$5:$A$58,0),MATCH(R$7,'Points - Runs 100s'!$A$5:$Z$5,0)))*50)+((INDEX('Points - Wickets'!$A$5:$Z$58,MATCH($A55,'Points - Wickets'!$A$5:$A$58,0),MATCH(R$7,'Points - Wickets'!$A$5:$Z$5,0)))*10)+((INDEX('Points - 5 fers'!$A$5:$Z$58,MATCH($A55,'Points - 5 fers'!$A$5:$A$58,0),MATCH(R$7,'Points - 5 fers'!$A$5:$Z$5,0)))*50)+((INDEX('Points - Hattrick'!$A$5:$Z$58,MATCH($A55,'Points - Hattrick'!$A$5:$A$58,0),MATCH(R$7,'Points - Hattrick'!$A$5:$Z$5,0)))*100)+((INDEX('Points - Fielding'!$A$5:$Z$58,MATCH($A55,'Points - Fielding'!$A$5:$A$58,0),MATCH(R$7,'Points - Fielding'!$A$5:$Z$5,0)))*10)</f>
        <v>0</v>
      </c>
      <c r="S55" s="128">
        <f>(INDEX('Points - Runs'!$A$5:$Z$58,MATCH($A55,'Points - Runs'!$A$5:$A$58,0),MATCH(S$7,'Points - Runs'!$A$5:$Z$5,0)))+((INDEX('Points - Runs 50s'!$A$5:$Z$58,MATCH($A55,'Points - Runs 50s'!$A$5:$A$58,0),MATCH(S$7,'Points - Runs 50s'!$A$5:$Z$5,0)))*25)+((INDEX('Points - Runs 100s'!$A$5:$Z$58,MATCH($A55,'Points - Runs 100s'!$A$5:$A$58,0),MATCH(S$7,'Points - Runs 100s'!$A$5:$Z$5,0)))*50)+((INDEX('Points - Wickets'!$A$5:$Z$58,MATCH($A55,'Points - Wickets'!$A$5:$A$58,0),MATCH(S$7,'Points - Wickets'!$A$5:$Z$5,0)))*10)+((INDEX('Points - 5 fers'!$A$5:$Z$58,MATCH($A55,'Points - 5 fers'!$A$5:$A$58,0),MATCH(S$7,'Points - 5 fers'!$A$5:$Z$5,0)))*50)+((INDEX('Points - Hattrick'!$A$5:$Z$58,MATCH($A55,'Points - Hattrick'!$A$5:$A$58,0),MATCH(S$7,'Points - Hattrick'!$A$5:$Z$5,0)))*100)+((INDEX('Points - Fielding'!$A$5:$Z$58,MATCH($A55,'Points - Fielding'!$A$5:$A$58,0),MATCH(S$7,'Points - Fielding'!$A$5:$Z$5,0)))*10)</f>
        <v>0</v>
      </c>
      <c r="T55" s="128">
        <f>(INDEX('Points - Runs'!$A$5:$Z$58,MATCH($A55,'Points - Runs'!$A$5:$A$58,0),MATCH(T$7,'Points - Runs'!$A$5:$Z$5,0)))+((INDEX('Points - Runs 50s'!$A$5:$Z$58,MATCH($A55,'Points - Runs 50s'!$A$5:$A$58,0),MATCH(T$7,'Points - Runs 50s'!$A$5:$Z$5,0)))*25)+((INDEX('Points - Runs 100s'!$A$5:$Z$58,MATCH($A55,'Points - Runs 100s'!$A$5:$A$58,0),MATCH(T$7,'Points - Runs 100s'!$A$5:$Z$5,0)))*50)+((INDEX('Points - Wickets'!$A$5:$Z$58,MATCH($A55,'Points - Wickets'!$A$5:$A$58,0),MATCH(T$7,'Points - Wickets'!$A$5:$Z$5,0)))*10)+((INDEX('Points - 5 fers'!$A$5:$Z$58,MATCH($A55,'Points - 5 fers'!$A$5:$A$58,0),MATCH(T$7,'Points - 5 fers'!$A$5:$Z$5,0)))*50)+((INDEX('Points - Hattrick'!$A$5:$Z$58,MATCH($A55,'Points - Hattrick'!$A$5:$A$58,0),MATCH(T$7,'Points - Hattrick'!$A$5:$Z$5,0)))*100)+((INDEX('Points - Fielding'!$A$5:$Z$58,MATCH($A55,'Points - Fielding'!$A$5:$A$58,0),MATCH(T$7,'Points - Fielding'!$A$5:$Z$5,0)))*10)</f>
        <v>0</v>
      </c>
      <c r="U55" s="128">
        <f>(INDEX('Points - Runs'!$A$5:$Z$58,MATCH($A55,'Points - Runs'!$A$5:$A$58,0),MATCH(U$7,'Points - Runs'!$A$5:$Z$5,0)))+((INDEX('Points - Runs 50s'!$A$5:$Z$58,MATCH($A55,'Points - Runs 50s'!$A$5:$A$58,0),MATCH(U$7,'Points - Runs 50s'!$A$5:$Z$5,0)))*25)+((INDEX('Points - Runs 100s'!$A$5:$Z$58,MATCH($A55,'Points - Runs 100s'!$A$5:$A$58,0),MATCH(U$7,'Points - Runs 100s'!$A$5:$Z$5,0)))*50)+((INDEX('Points - Wickets'!$A$5:$Z$58,MATCH($A55,'Points - Wickets'!$A$5:$A$58,0),MATCH(U$7,'Points - Wickets'!$A$5:$Z$5,0)))*10)+((INDEX('Points - 5 fers'!$A$5:$Z$58,MATCH($A55,'Points - 5 fers'!$A$5:$A$58,0),MATCH(U$7,'Points - 5 fers'!$A$5:$Z$5,0)))*50)+((INDEX('Points - Hattrick'!$A$5:$Z$58,MATCH($A55,'Points - Hattrick'!$A$5:$A$58,0),MATCH(U$7,'Points - Hattrick'!$A$5:$Z$5,0)))*100)+((INDEX('Points - Fielding'!$A$5:$Z$58,MATCH($A55,'Points - Fielding'!$A$5:$A$58,0),MATCH(U$7,'Points - Fielding'!$A$5:$Z$5,0)))*10)</f>
        <v>0</v>
      </c>
      <c r="V55" s="128">
        <f>(INDEX('Points - Runs'!$A$5:$Z$58,MATCH($A55,'Points - Runs'!$A$5:$A$58,0),MATCH(V$7,'Points - Runs'!$A$5:$Z$5,0)))+((INDEX('Points - Runs 50s'!$A$5:$Z$58,MATCH($A55,'Points - Runs 50s'!$A$5:$A$58,0),MATCH(V$7,'Points - Runs 50s'!$A$5:$Z$5,0)))*25)+((INDEX('Points - Runs 100s'!$A$5:$Z$58,MATCH($A55,'Points - Runs 100s'!$A$5:$A$58,0),MATCH(V$7,'Points - Runs 100s'!$A$5:$Z$5,0)))*50)+((INDEX('Points - Wickets'!$A$5:$Z$58,MATCH($A55,'Points - Wickets'!$A$5:$A$58,0),MATCH(V$7,'Points - Wickets'!$A$5:$Z$5,0)))*10)+((INDEX('Points - 5 fers'!$A$5:$Z$58,MATCH($A55,'Points - 5 fers'!$A$5:$A$58,0),MATCH(V$7,'Points - 5 fers'!$A$5:$Z$5,0)))*50)+((INDEX('Points - Hattrick'!$A$5:$Z$58,MATCH($A55,'Points - Hattrick'!$A$5:$A$58,0),MATCH(V$7,'Points - Hattrick'!$A$5:$Z$5,0)))*100)+((INDEX('Points - Fielding'!$A$5:$Z$58,MATCH($A55,'Points - Fielding'!$A$5:$A$58,0),MATCH(V$7,'Points - Fielding'!$A$5:$Z$5,0)))*10)</f>
        <v>0</v>
      </c>
      <c r="W55" s="129">
        <f>(INDEX('Points - Runs'!$A$5:$Z$58,MATCH($A55,'Points - Runs'!$A$5:$A$58,0),MATCH(W$7,'Points - Runs'!$A$5:$Z$5,0)))+((INDEX('Points - Runs 50s'!$A$5:$Z$58,MATCH($A55,'Points - Runs 50s'!$A$5:$A$58,0),MATCH(W$7,'Points - Runs 50s'!$A$5:$Z$5,0)))*25)+((INDEX('Points - Runs 100s'!$A$5:$Z$58,MATCH($A55,'Points - Runs 100s'!$A$5:$A$58,0),MATCH(W$7,'Points - Runs 100s'!$A$5:$Z$5,0)))*50)+((INDEX('Points - Wickets'!$A$5:$Z$58,MATCH($A55,'Points - Wickets'!$A$5:$A$58,0),MATCH(W$7,'Points - Wickets'!$A$5:$Z$5,0)))*10)+((INDEX('Points - 5 fers'!$A$5:$Z$58,MATCH($A55,'Points - 5 fers'!$A$5:$A$58,0),MATCH(W$7,'Points - 5 fers'!$A$5:$Z$5,0)))*50)+((INDEX('Points - Hattrick'!$A$5:$Z$58,MATCH($A55,'Points - Hattrick'!$A$5:$A$58,0),MATCH(W$7,'Points - Hattrick'!$A$5:$Z$5,0)))*100)+((INDEX('Points - Fielding'!$A$5:$Z$58,MATCH($A55,'Points - Fielding'!$A$5:$A$58,0),MATCH(W$7,'Points - Fielding'!$A$5:$Z$5,0)))*10)</f>
        <v>0</v>
      </c>
      <c r="X55" s="130">
        <f>(INDEX('Points - Runs'!$A$5:$Z$58,MATCH($A55,'Points - Runs'!$A$5:$A$58,0),MATCH(X$7,'Points - Runs'!$A$5:$Z$5,0)))+((INDEX('Points - Runs 50s'!$A$5:$Z$58,MATCH($A55,'Points - Runs 50s'!$A$5:$A$58,0),MATCH(X$7,'Points - Runs 50s'!$A$5:$Z$5,0)))*25)+((INDEX('Points - Runs 100s'!$A$5:$Z$58,MATCH($A55,'Points - Runs 100s'!$A$5:$A$58,0),MATCH(X$7,'Points - Runs 100s'!$A$5:$Z$5,0)))*50)+((INDEX('Points - Wickets'!$A$5:$Z$58,MATCH($A55,'Points - Wickets'!$A$5:$A$58,0),MATCH(X$7,'Points - Wickets'!$A$5:$Z$5,0)))*10)+((INDEX('Points - 5 fers'!$A$5:$Z$58,MATCH($A55,'Points - 5 fers'!$A$5:$A$58,0),MATCH(X$7,'Points - 5 fers'!$A$5:$Z$5,0)))*50)+((INDEX('Points - Hattrick'!$A$5:$Z$58,MATCH($A55,'Points - Hattrick'!$A$5:$A$58,0),MATCH(X$7,'Points - Hattrick'!$A$5:$Z$5,0)))*100)+((INDEX('Points - Fielding'!$A$5:$Z$58,MATCH($A55,'Points - Fielding'!$A$5:$A$58,0),MATCH(X$7,'Points - Fielding'!$A$5:$Z$5,0)))*10)</f>
        <v>0</v>
      </c>
      <c r="Y55" s="130">
        <f>(INDEX('Points - Runs'!$A$5:$Z$58,MATCH($A55,'Points - Runs'!$A$5:$A$58,0),MATCH(Y$7,'Points - Runs'!$A$5:$Z$5,0)))+((INDEX('Points - Runs 50s'!$A$5:$Z$58,MATCH($A55,'Points - Runs 50s'!$A$5:$A$58,0),MATCH(Y$7,'Points - Runs 50s'!$A$5:$Z$5,0)))*25)+((INDEX('Points - Runs 100s'!$A$5:$Z$58,MATCH($A55,'Points - Runs 100s'!$A$5:$A$58,0),MATCH(Y$7,'Points - Runs 100s'!$A$5:$Z$5,0)))*50)+((INDEX('Points - Wickets'!$A$5:$Z$58,MATCH($A55,'Points - Wickets'!$A$5:$A$58,0),MATCH(Y$7,'Points - Wickets'!$A$5:$Z$5,0)))*10)+((INDEX('Points - 5 fers'!$A$5:$Z$58,MATCH($A55,'Points - 5 fers'!$A$5:$A$58,0),MATCH(Y$7,'Points - 5 fers'!$A$5:$Z$5,0)))*50)+((INDEX('Points - Hattrick'!$A$5:$Z$58,MATCH($A55,'Points - Hattrick'!$A$5:$A$58,0),MATCH(Y$7,'Points - Hattrick'!$A$5:$Z$5,0)))*100)+((INDEX('Points - Fielding'!$A$5:$Z$58,MATCH($A55,'Points - Fielding'!$A$5:$A$58,0),MATCH(Y$7,'Points - Fielding'!$A$5:$Z$5,0)))*10)</f>
        <v>0</v>
      </c>
      <c r="Z55" s="130">
        <f>(INDEX('Points - Runs'!$A$5:$Z$58,MATCH($A55,'Points - Runs'!$A$5:$A$58,0),MATCH(Z$7,'Points - Runs'!$A$5:$Z$5,0)))+((INDEX('Points - Runs 50s'!$A$5:$Z$58,MATCH($A55,'Points - Runs 50s'!$A$5:$A$58,0),MATCH(Z$7,'Points - Runs 50s'!$A$5:$Z$5,0)))*25)+((INDEX('Points - Runs 100s'!$A$5:$Z$58,MATCH($A55,'Points - Runs 100s'!$A$5:$A$58,0),MATCH(Z$7,'Points - Runs 100s'!$A$5:$Z$5,0)))*50)+((INDEX('Points - Wickets'!$A$5:$Z$58,MATCH($A55,'Points - Wickets'!$A$5:$A$58,0),MATCH(Z$7,'Points - Wickets'!$A$5:$Z$5,0)))*10)+((INDEX('Points - 5 fers'!$A$5:$Z$58,MATCH($A55,'Points - 5 fers'!$A$5:$A$58,0),MATCH(Z$7,'Points - 5 fers'!$A$5:$Z$5,0)))*50)+((INDEX('Points - Hattrick'!$A$5:$Z$58,MATCH($A55,'Points - Hattrick'!$A$5:$A$58,0),MATCH(Z$7,'Points - Hattrick'!$A$5:$Z$5,0)))*100)+((INDEX('Points - Fielding'!$A$5:$Z$58,MATCH($A55,'Points - Fielding'!$A$5:$A$58,0),MATCH(Z$7,'Points - Fielding'!$A$5:$Z$5,0)))*10)</f>
        <v>0</v>
      </c>
      <c r="AA55" s="233">
        <f t="shared" si="2"/>
        <v>147</v>
      </c>
      <c r="AB55" s="231">
        <f t="shared" si="3"/>
        <v>216</v>
      </c>
      <c r="AC55" s="231">
        <f t="shared" si="4"/>
        <v>0</v>
      </c>
      <c r="AD55" s="231">
        <f t="shared" si="5"/>
        <v>0</v>
      </c>
      <c r="AE55" s="120">
        <f t="shared" si="0"/>
        <v>363</v>
      </c>
      <c r="AF55" s="187">
        <f t="shared" si="1"/>
        <v>48.4</v>
      </c>
      <c r="AH55" s="125">
        <f t="shared" si="6"/>
        <v>15</v>
      </c>
    </row>
    <row r="56" spans="1:34" s="125" customFormat="1" ht="18.75" customHeight="1" x14ac:dyDescent="0.25">
      <c r="A56" s="125" t="s">
        <v>4</v>
      </c>
      <c r="B56" s="126" t="s">
        <v>78</v>
      </c>
      <c r="C56" s="125" t="s">
        <v>99</v>
      </c>
      <c r="D56" s="127">
        <v>7.5</v>
      </c>
      <c r="E56" s="139">
        <f>(INDEX('Points - Runs'!$A$5:$Z$58,MATCH($A56,'Points - Runs'!$A$5:$A$58,0),MATCH(E$7,'Points - Runs'!$A$5:$Z$5,0)))+((INDEX('Points - Runs 50s'!$A$5:$Z$58,MATCH($A56,'Points - Runs 50s'!$A$5:$A$58,0),MATCH(E$7,'Points - Runs 50s'!$A$5:$Z$5,0)))*25)+((INDEX('Points - Runs 100s'!$A$5:$Z$58,MATCH($A56,'Points - Runs 100s'!$A$5:$A$58,0),MATCH(E$7,'Points - Runs 100s'!$A$5:$Z$5,0)))*50)+((INDEX('Points - Wickets'!$A$5:$Z$58,MATCH($A56,'Points - Wickets'!$A$5:$A$58,0),MATCH(E$7,'Points - Wickets'!$A$5:$Z$5,0)))*10)+((INDEX('Points - 5 fers'!$A$5:$Z$58,MATCH($A56,'Points - 5 fers'!$A$5:$A$58,0),MATCH(E$7,'Points - 5 fers'!$A$5:$Z$5,0)))*50)+((INDEX('Points - Hattrick'!$A$5:$Z$58,MATCH($A56,'Points - Hattrick'!$A$5:$A$58,0),MATCH(E$7,'Points - Hattrick'!$A$5:$Z$5,0)))*100)+((INDEX('Points - Fielding'!$A$5:$Z$58,MATCH($A56,'Points - Fielding'!$A$5:$A$58,0),MATCH(E$7,'Points - Fielding'!$A$5:$Z$5,0)))*10)</f>
        <v>43</v>
      </c>
      <c r="F56" s="139">
        <f>(INDEX('Points - Runs'!$A$5:$Z$58,MATCH($A56,'Points - Runs'!$A$5:$A$58,0),MATCH(F$7,'Points - Runs'!$A$5:$Z$5,0)))+((INDEX('Points - Runs 50s'!$A$5:$Z$58,MATCH($A56,'Points - Runs 50s'!$A$5:$A$58,0),MATCH(F$7,'Points - Runs 50s'!$A$5:$Z$5,0)))*25)+((INDEX('Points - Runs 100s'!$A$5:$Z$58,MATCH($A56,'Points - Runs 100s'!$A$5:$A$58,0),MATCH(F$7,'Points - Runs 100s'!$A$5:$Z$5,0)))*50)+((INDEX('Points - Wickets'!$A$5:$Z$58,MATCH($A56,'Points - Wickets'!$A$5:$A$58,0),MATCH(F$7,'Points - Wickets'!$A$5:$Z$5,0)))*10)+((INDEX('Points - 5 fers'!$A$5:$Z$58,MATCH($A56,'Points - 5 fers'!$A$5:$A$58,0),MATCH(F$7,'Points - 5 fers'!$A$5:$Z$5,0)))*50)+((INDEX('Points - Hattrick'!$A$5:$Z$58,MATCH($A56,'Points - Hattrick'!$A$5:$A$58,0),MATCH(F$7,'Points - Hattrick'!$A$5:$Z$5,0)))*100)+((INDEX('Points - Fielding'!$A$5:$Z$58,MATCH($A56,'Points - Fielding'!$A$5:$A$58,0),MATCH(F$7,'Points - Fielding'!$A$5:$Z$5,0)))*10)</f>
        <v>3</v>
      </c>
      <c r="G56" s="139">
        <f>(INDEX('Points - Runs'!$A$5:$Z$58,MATCH($A56,'Points - Runs'!$A$5:$A$58,0),MATCH(G$7,'Points - Runs'!$A$5:$Z$5,0)))+((INDEX('Points - Runs 50s'!$A$5:$Z$58,MATCH($A56,'Points - Runs 50s'!$A$5:$A$58,0),MATCH(G$7,'Points - Runs 50s'!$A$5:$Z$5,0)))*25)+((INDEX('Points - Runs 100s'!$A$5:$Z$58,MATCH($A56,'Points - Runs 100s'!$A$5:$A$58,0),MATCH(G$7,'Points - Runs 100s'!$A$5:$Z$5,0)))*50)+((INDEX('Points - Wickets'!$A$5:$Z$58,MATCH($A56,'Points - Wickets'!$A$5:$A$58,0),MATCH(G$7,'Points - Wickets'!$A$5:$Z$5,0)))*10)+((INDEX('Points - 5 fers'!$A$5:$Z$58,MATCH($A56,'Points - 5 fers'!$A$5:$A$58,0),MATCH(G$7,'Points - 5 fers'!$A$5:$Z$5,0)))*50)+((INDEX('Points - Hattrick'!$A$5:$Z$58,MATCH($A56,'Points - Hattrick'!$A$5:$A$58,0),MATCH(G$7,'Points - Hattrick'!$A$5:$Z$5,0)))*100)+((INDEX('Points - Fielding'!$A$5:$Z$58,MATCH($A56,'Points - Fielding'!$A$5:$A$58,0),MATCH(G$7,'Points - Fielding'!$A$5:$Z$5,0)))*10)</f>
        <v>35</v>
      </c>
      <c r="H56" s="128">
        <f>(INDEX('Points - Runs'!$A$5:$Z$58,MATCH($A56,'Points - Runs'!$A$5:$A$58,0),MATCH(H$7,'Points - Runs'!$A$5:$Z$5,0)))+((INDEX('Points - Runs 50s'!$A$5:$Z$58,MATCH($A56,'Points - Runs 50s'!$A$5:$A$58,0),MATCH(H$7,'Points - Runs 50s'!$A$5:$Z$5,0)))*25)+((INDEX('Points - Runs 100s'!$A$5:$Z$58,MATCH($A56,'Points - Runs 100s'!$A$5:$A$58,0),MATCH(H$7,'Points - Runs 100s'!$A$5:$Z$5,0)))*50)+((INDEX('Points - Wickets'!$A$5:$Z$58,MATCH($A56,'Points - Wickets'!$A$5:$A$58,0),MATCH(H$7,'Points - Wickets'!$A$5:$Z$5,0)))*10)+((INDEX('Points - 5 fers'!$A$5:$Z$58,MATCH($A56,'Points - 5 fers'!$A$5:$A$58,0),MATCH(H$7,'Points - 5 fers'!$A$5:$Z$5,0)))*50)+((INDEX('Points - Hattrick'!$A$5:$Z$58,MATCH($A56,'Points - Hattrick'!$A$5:$A$58,0),MATCH(H$7,'Points - Hattrick'!$A$5:$Z$5,0)))*100)+((INDEX('Points - Fielding'!$A$5:$Z$58,MATCH($A56,'Points - Fielding'!$A$5:$A$58,0),MATCH(H$7,'Points - Fielding'!$A$5:$Z$5,0)))*10)</f>
        <v>7</v>
      </c>
      <c r="I56" s="128">
        <f>(INDEX('Points - Runs'!$A$5:$Z$58,MATCH($A56,'Points - Runs'!$A$5:$A$58,0),MATCH(I$7,'Points - Runs'!$A$5:$Z$5,0)))+((INDEX('Points - Runs 50s'!$A$5:$Z$58,MATCH($A56,'Points - Runs 50s'!$A$5:$A$58,0),MATCH(I$7,'Points - Runs 50s'!$A$5:$Z$5,0)))*25)+((INDEX('Points - Runs 100s'!$A$5:$Z$58,MATCH($A56,'Points - Runs 100s'!$A$5:$A$58,0),MATCH(I$7,'Points - Runs 100s'!$A$5:$Z$5,0)))*50)+((INDEX('Points - Wickets'!$A$5:$Z$58,MATCH($A56,'Points - Wickets'!$A$5:$A$58,0),MATCH(I$7,'Points - Wickets'!$A$5:$Z$5,0)))*10)+((INDEX('Points - 5 fers'!$A$5:$Z$58,MATCH($A56,'Points - 5 fers'!$A$5:$A$58,0),MATCH(I$7,'Points - 5 fers'!$A$5:$Z$5,0)))*50)+((INDEX('Points - Hattrick'!$A$5:$Z$58,MATCH($A56,'Points - Hattrick'!$A$5:$A$58,0),MATCH(I$7,'Points - Hattrick'!$A$5:$Z$5,0)))*100)+((INDEX('Points - Fielding'!$A$5:$Z$58,MATCH($A56,'Points - Fielding'!$A$5:$A$58,0),MATCH(I$7,'Points - Fielding'!$A$5:$Z$5,0)))*10)</f>
        <v>65</v>
      </c>
      <c r="J56" s="130">
        <f>(INDEX('Points - Runs'!$A$5:$Z$58,MATCH($A56,'Points - Runs'!$A$5:$A$58,0),MATCH(J$7,'Points - Runs'!$A$5:$Z$5,0)))+((INDEX('Points - Runs 50s'!$A$5:$Z$58,MATCH($A56,'Points - Runs 50s'!$A$5:$A$58,0),MATCH(J$7,'Points - Runs 50s'!$A$5:$Z$5,0)))*25)+((INDEX('Points - Runs 100s'!$A$5:$Z$58,MATCH($A56,'Points - Runs 100s'!$A$5:$A$58,0),MATCH(J$7,'Points - Runs 100s'!$A$5:$Z$5,0)))*50)+((INDEX('Points - Wickets'!$A$5:$Z$58,MATCH($A56,'Points - Wickets'!$A$5:$A$58,0),MATCH(J$7,'Points - Wickets'!$A$5:$Z$5,0)))*10)+((INDEX('Points - 5 fers'!$A$5:$Z$58,MATCH($A56,'Points - 5 fers'!$A$5:$A$58,0),MATCH(J$7,'Points - 5 fers'!$A$5:$Z$5,0)))*50)+((INDEX('Points - Hattrick'!$A$5:$Z$58,MATCH($A56,'Points - Hattrick'!$A$5:$A$58,0),MATCH(J$7,'Points - Hattrick'!$A$5:$Z$5,0)))*100)+((INDEX('Points - Fielding'!$A$5:$Z$58,MATCH($A56,'Points - Fielding'!$A$5:$A$58,0),MATCH(J$7,'Points - Fielding'!$A$5:$Z$5,0)))*10)</f>
        <v>10</v>
      </c>
      <c r="K56" s="129">
        <f>(INDEX('Points - Runs'!$A$5:$Z$58,MATCH($A56,'Points - Runs'!$A$5:$A$58,0),MATCH(K$7,'Points - Runs'!$A$5:$Z$5,0)))+((INDEX('Points - Runs 50s'!$A$5:$Z$58,MATCH($A56,'Points - Runs 50s'!$A$5:$A$58,0),MATCH(K$7,'Points - Runs 50s'!$A$5:$Z$5,0)))*25)+((INDEX('Points - Runs 100s'!$A$5:$Z$58,MATCH($A56,'Points - Runs 100s'!$A$5:$A$58,0),MATCH(K$7,'Points - Runs 100s'!$A$5:$Z$5,0)))*50)+((INDEX('Points - Wickets'!$A$5:$Z$58,MATCH($A56,'Points - Wickets'!$A$5:$A$58,0),MATCH(K$7,'Points - Wickets'!$A$5:$Z$5,0)))*10)+((INDEX('Points - 5 fers'!$A$5:$Z$58,MATCH($A56,'Points - 5 fers'!$A$5:$A$58,0),MATCH(K$7,'Points - 5 fers'!$A$5:$Z$5,0)))*50)+((INDEX('Points - Hattrick'!$A$5:$Z$58,MATCH($A56,'Points - Hattrick'!$A$5:$A$58,0),MATCH(K$7,'Points - Hattrick'!$A$5:$Z$5,0)))*100)+((INDEX('Points - Fielding'!$A$5:$Z$58,MATCH($A56,'Points - Fielding'!$A$5:$A$58,0),MATCH(K$7,'Points - Fielding'!$A$5:$Z$5,0)))*10)</f>
        <v>48</v>
      </c>
      <c r="L56" s="130">
        <f>(INDEX('Points - Runs'!$A$5:$Z$58,MATCH($A56,'Points - Runs'!$A$5:$A$58,0),MATCH(L$7,'Points - Runs'!$A$5:$Z$5,0)))+((INDEX('Points - Runs 50s'!$A$5:$Z$58,MATCH($A56,'Points - Runs 50s'!$A$5:$A$58,0),MATCH(L$7,'Points - Runs 50s'!$A$5:$Z$5,0)))*25)+((INDEX('Points - Runs 100s'!$A$5:$Z$58,MATCH($A56,'Points - Runs 100s'!$A$5:$A$58,0),MATCH(L$7,'Points - Runs 100s'!$A$5:$Z$5,0)))*50)+((INDEX('Points - Wickets'!$A$5:$Z$58,MATCH($A56,'Points - Wickets'!$A$5:$A$58,0),MATCH(L$7,'Points - Wickets'!$A$5:$Z$5,0)))*10)+((INDEX('Points - 5 fers'!$A$5:$Z$58,MATCH($A56,'Points - 5 fers'!$A$5:$A$58,0),MATCH(L$7,'Points - 5 fers'!$A$5:$Z$5,0)))*50)+((INDEX('Points - Hattrick'!$A$5:$Z$58,MATCH($A56,'Points - Hattrick'!$A$5:$A$58,0),MATCH(L$7,'Points - Hattrick'!$A$5:$Z$5,0)))*100)+((INDEX('Points - Fielding'!$A$5:$Z$58,MATCH($A56,'Points - Fielding'!$A$5:$A$58,0),MATCH(L$7,'Points - Fielding'!$A$5:$Z$5,0)))*10)</f>
        <v>41</v>
      </c>
      <c r="M56" s="130">
        <f>(INDEX('Points - Runs'!$A$5:$Z$58,MATCH($A56,'Points - Runs'!$A$5:$A$58,0),MATCH(M$7,'Points - Runs'!$A$5:$Z$5,0)))+((INDEX('Points - Runs 50s'!$A$5:$Z$58,MATCH($A56,'Points - Runs 50s'!$A$5:$A$58,0),MATCH(M$7,'Points - Runs 50s'!$A$5:$Z$5,0)))*25)+((INDEX('Points - Runs 100s'!$A$5:$Z$58,MATCH($A56,'Points - Runs 100s'!$A$5:$A$58,0),MATCH(M$7,'Points - Runs 100s'!$A$5:$Z$5,0)))*50)+((INDEX('Points - Wickets'!$A$5:$Z$58,MATCH($A56,'Points - Wickets'!$A$5:$A$58,0),MATCH(M$7,'Points - Wickets'!$A$5:$Z$5,0)))*10)+((INDEX('Points - 5 fers'!$A$5:$Z$58,MATCH($A56,'Points - 5 fers'!$A$5:$A$58,0),MATCH(M$7,'Points - 5 fers'!$A$5:$Z$5,0)))*50)+((INDEX('Points - Hattrick'!$A$5:$Z$58,MATCH($A56,'Points - Hattrick'!$A$5:$A$58,0),MATCH(M$7,'Points - Hattrick'!$A$5:$Z$5,0)))*100)+((INDEX('Points - Fielding'!$A$5:$Z$58,MATCH($A56,'Points - Fielding'!$A$5:$A$58,0),MATCH(M$7,'Points - Fielding'!$A$5:$Z$5,0)))*10)</f>
        <v>27</v>
      </c>
      <c r="N56" s="130">
        <f>(INDEX('Points - Runs'!$A$5:$Z$58,MATCH($A56,'Points - Runs'!$A$5:$A$58,0),MATCH(N$7,'Points - Runs'!$A$5:$Z$5,0)))+((INDEX('Points - Runs 50s'!$A$5:$Z$58,MATCH($A56,'Points - Runs 50s'!$A$5:$A$58,0),MATCH(N$7,'Points - Runs 50s'!$A$5:$Z$5,0)))*25)+((INDEX('Points - Runs 100s'!$A$5:$Z$58,MATCH($A56,'Points - Runs 100s'!$A$5:$A$58,0),MATCH(N$7,'Points - Runs 100s'!$A$5:$Z$5,0)))*50)+((INDEX('Points - Wickets'!$A$5:$Z$58,MATCH($A56,'Points - Wickets'!$A$5:$A$58,0),MATCH(N$7,'Points - Wickets'!$A$5:$Z$5,0)))*10)+((INDEX('Points - 5 fers'!$A$5:$Z$58,MATCH($A56,'Points - 5 fers'!$A$5:$A$58,0),MATCH(N$7,'Points - 5 fers'!$A$5:$Z$5,0)))*50)+((INDEX('Points - Hattrick'!$A$5:$Z$58,MATCH($A56,'Points - Hattrick'!$A$5:$A$58,0),MATCH(N$7,'Points - Hattrick'!$A$5:$Z$5,0)))*100)+((INDEX('Points - Fielding'!$A$5:$Z$58,MATCH($A56,'Points - Fielding'!$A$5:$A$58,0),MATCH(N$7,'Points - Fielding'!$A$5:$Z$5,0)))*10)</f>
        <v>38</v>
      </c>
      <c r="O56" s="130">
        <f>(INDEX('Points - Runs'!$A$5:$Z$58,MATCH($A56,'Points - Runs'!$A$5:$A$58,0),MATCH(O$7,'Points - Runs'!$A$5:$Z$5,0)))+((INDEX('Points - Runs 50s'!$A$5:$Z$58,MATCH($A56,'Points - Runs 50s'!$A$5:$A$58,0),MATCH(O$7,'Points - Runs 50s'!$A$5:$Z$5,0)))*25)+((INDEX('Points - Runs 100s'!$A$5:$Z$58,MATCH($A56,'Points - Runs 100s'!$A$5:$A$58,0),MATCH(O$7,'Points - Runs 100s'!$A$5:$Z$5,0)))*50)+((INDEX('Points - Wickets'!$A$5:$Z$58,MATCH($A56,'Points - Wickets'!$A$5:$A$58,0),MATCH(O$7,'Points - Wickets'!$A$5:$Z$5,0)))*10)+((INDEX('Points - 5 fers'!$A$5:$Z$58,MATCH($A56,'Points - 5 fers'!$A$5:$A$58,0),MATCH(O$7,'Points - 5 fers'!$A$5:$Z$5,0)))*50)+((INDEX('Points - Hattrick'!$A$5:$Z$58,MATCH($A56,'Points - Hattrick'!$A$5:$A$58,0),MATCH(O$7,'Points - Hattrick'!$A$5:$Z$5,0)))*100)+((INDEX('Points - Fielding'!$A$5:$Z$58,MATCH($A56,'Points - Fielding'!$A$5:$A$58,0),MATCH(O$7,'Points - Fielding'!$A$5:$Z$5,0)))*10)</f>
        <v>45</v>
      </c>
      <c r="P56" s="131">
        <f>(INDEX('Points - Runs'!$A$5:$Z$58,MATCH($A56,'Points - Runs'!$A$5:$A$58,0),MATCH(P$7,'Points - Runs'!$A$5:$Z$5,0)))+((INDEX('Points - Runs 50s'!$A$5:$Z$58,MATCH($A56,'Points - Runs 50s'!$A$5:$A$58,0),MATCH(P$7,'Points - Runs 50s'!$A$5:$Z$5,0)))*25)+((INDEX('Points - Runs 100s'!$A$5:$Z$58,MATCH($A56,'Points - Runs 100s'!$A$5:$A$58,0),MATCH(P$7,'Points - Runs 100s'!$A$5:$Z$5,0)))*50)+((INDEX('Points - Wickets'!$A$5:$Z$58,MATCH($A56,'Points - Wickets'!$A$5:$A$58,0),MATCH(P$7,'Points - Wickets'!$A$5:$Z$5,0)))*10)+((INDEX('Points - 5 fers'!$A$5:$Z$58,MATCH($A56,'Points - 5 fers'!$A$5:$A$58,0),MATCH(P$7,'Points - 5 fers'!$A$5:$Z$5,0)))*50)+((INDEX('Points - Hattrick'!$A$5:$Z$58,MATCH($A56,'Points - Hattrick'!$A$5:$A$58,0),MATCH(P$7,'Points - Hattrick'!$A$5:$Z$5,0)))*100)+((INDEX('Points - Fielding'!$A$5:$Z$58,MATCH($A56,'Points - Fielding'!$A$5:$A$58,0),MATCH(P$7,'Points - Fielding'!$A$5:$Z$5,0)))*10)</f>
        <v>23</v>
      </c>
      <c r="Q56" s="128">
        <f>(INDEX('Points - Runs'!$A$5:$Z$58,MATCH($A56,'Points - Runs'!$A$5:$A$58,0),MATCH(Q$7,'Points - Runs'!$A$5:$Z$5,0)))+((INDEX('Points - Runs 50s'!$A$5:$Z$58,MATCH($A56,'Points - Runs 50s'!$A$5:$A$58,0),MATCH(Q$7,'Points - Runs 50s'!$A$5:$Z$5,0)))*25)+((INDEX('Points - Runs 100s'!$A$5:$Z$58,MATCH($A56,'Points - Runs 100s'!$A$5:$A$58,0),MATCH(Q$7,'Points - Runs 100s'!$A$5:$Z$5,0)))*50)+((INDEX('Points - Wickets'!$A$5:$Z$58,MATCH($A56,'Points - Wickets'!$A$5:$A$58,0),MATCH(Q$7,'Points - Wickets'!$A$5:$Z$5,0)))*10)+((INDEX('Points - 5 fers'!$A$5:$Z$58,MATCH($A56,'Points - 5 fers'!$A$5:$A$58,0),MATCH(Q$7,'Points - 5 fers'!$A$5:$Z$5,0)))*50)+((INDEX('Points - Hattrick'!$A$5:$Z$58,MATCH($A56,'Points - Hattrick'!$A$5:$A$58,0),MATCH(Q$7,'Points - Hattrick'!$A$5:$Z$5,0)))*100)+((INDEX('Points - Fielding'!$A$5:$Z$58,MATCH($A56,'Points - Fielding'!$A$5:$A$58,0),MATCH(Q$7,'Points - Fielding'!$A$5:$Z$5,0)))*10)</f>
        <v>0</v>
      </c>
      <c r="R56" s="128">
        <f>(INDEX('Points - Runs'!$A$5:$Z$58,MATCH($A56,'Points - Runs'!$A$5:$A$58,0),MATCH(R$7,'Points - Runs'!$A$5:$Z$5,0)))+((INDEX('Points - Runs 50s'!$A$5:$Z$58,MATCH($A56,'Points - Runs 50s'!$A$5:$A$58,0),MATCH(R$7,'Points - Runs 50s'!$A$5:$Z$5,0)))*25)+((INDEX('Points - Runs 100s'!$A$5:$Z$58,MATCH($A56,'Points - Runs 100s'!$A$5:$A$58,0),MATCH(R$7,'Points - Runs 100s'!$A$5:$Z$5,0)))*50)+((INDEX('Points - Wickets'!$A$5:$Z$58,MATCH($A56,'Points - Wickets'!$A$5:$A$58,0),MATCH(R$7,'Points - Wickets'!$A$5:$Z$5,0)))*10)+((INDEX('Points - 5 fers'!$A$5:$Z$58,MATCH($A56,'Points - 5 fers'!$A$5:$A$58,0),MATCH(R$7,'Points - 5 fers'!$A$5:$Z$5,0)))*50)+((INDEX('Points - Hattrick'!$A$5:$Z$58,MATCH($A56,'Points - Hattrick'!$A$5:$A$58,0),MATCH(R$7,'Points - Hattrick'!$A$5:$Z$5,0)))*100)+((INDEX('Points - Fielding'!$A$5:$Z$58,MATCH($A56,'Points - Fielding'!$A$5:$A$58,0),MATCH(R$7,'Points - Fielding'!$A$5:$Z$5,0)))*10)</f>
        <v>0</v>
      </c>
      <c r="S56" s="128">
        <f>(INDEX('Points - Runs'!$A$5:$Z$58,MATCH($A56,'Points - Runs'!$A$5:$A$58,0),MATCH(S$7,'Points - Runs'!$A$5:$Z$5,0)))+((INDEX('Points - Runs 50s'!$A$5:$Z$58,MATCH($A56,'Points - Runs 50s'!$A$5:$A$58,0),MATCH(S$7,'Points - Runs 50s'!$A$5:$Z$5,0)))*25)+((INDEX('Points - Runs 100s'!$A$5:$Z$58,MATCH($A56,'Points - Runs 100s'!$A$5:$A$58,0),MATCH(S$7,'Points - Runs 100s'!$A$5:$Z$5,0)))*50)+((INDEX('Points - Wickets'!$A$5:$Z$58,MATCH($A56,'Points - Wickets'!$A$5:$A$58,0),MATCH(S$7,'Points - Wickets'!$A$5:$Z$5,0)))*10)+((INDEX('Points - 5 fers'!$A$5:$Z$58,MATCH($A56,'Points - 5 fers'!$A$5:$A$58,0),MATCH(S$7,'Points - 5 fers'!$A$5:$Z$5,0)))*50)+((INDEX('Points - Hattrick'!$A$5:$Z$58,MATCH($A56,'Points - Hattrick'!$A$5:$A$58,0),MATCH(S$7,'Points - Hattrick'!$A$5:$Z$5,0)))*100)+((INDEX('Points - Fielding'!$A$5:$Z$58,MATCH($A56,'Points - Fielding'!$A$5:$A$58,0),MATCH(S$7,'Points - Fielding'!$A$5:$Z$5,0)))*10)</f>
        <v>0</v>
      </c>
      <c r="T56" s="128">
        <f>(INDEX('Points - Runs'!$A$5:$Z$58,MATCH($A56,'Points - Runs'!$A$5:$A$58,0),MATCH(T$7,'Points - Runs'!$A$5:$Z$5,0)))+((INDEX('Points - Runs 50s'!$A$5:$Z$58,MATCH($A56,'Points - Runs 50s'!$A$5:$A$58,0),MATCH(T$7,'Points - Runs 50s'!$A$5:$Z$5,0)))*25)+((INDEX('Points - Runs 100s'!$A$5:$Z$58,MATCH($A56,'Points - Runs 100s'!$A$5:$A$58,0),MATCH(T$7,'Points - Runs 100s'!$A$5:$Z$5,0)))*50)+((INDEX('Points - Wickets'!$A$5:$Z$58,MATCH($A56,'Points - Wickets'!$A$5:$A$58,0),MATCH(T$7,'Points - Wickets'!$A$5:$Z$5,0)))*10)+((INDEX('Points - 5 fers'!$A$5:$Z$58,MATCH($A56,'Points - 5 fers'!$A$5:$A$58,0),MATCH(T$7,'Points - 5 fers'!$A$5:$Z$5,0)))*50)+((INDEX('Points - Hattrick'!$A$5:$Z$58,MATCH($A56,'Points - Hattrick'!$A$5:$A$58,0),MATCH(T$7,'Points - Hattrick'!$A$5:$Z$5,0)))*100)+((INDEX('Points - Fielding'!$A$5:$Z$58,MATCH($A56,'Points - Fielding'!$A$5:$A$58,0),MATCH(T$7,'Points - Fielding'!$A$5:$Z$5,0)))*10)</f>
        <v>0</v>
      </c>
      <c r="U56" s="128">
        <f>(INDEX('Points - Runs'!$A$5:$Z$58,MATCH($A56,'Points - Runs'!$A$5:$A$58,0),MATCH(U$7,'Points - Runs'!$A$5:$Z$5,0)))+((INDEX('Points - Runs 50s'!$A$5:$Z$58,MATCH($A56,'Points - Runs 50s'!$A$5:$A$58,0),MATCH(U$7,'Points - Runs 50s'!$A$5:$Z$5,0)))*25)+((INDEX('Points - Runs 100s'!$A$5:$Z$58,MATCH($A56,'Points - Runs 100s'!$A$5:$A$58,0),MATCH(U$7,'Points - Runs 100s'!$A$5:$Z$5,0)))*50)+((INDEX('Points - Wickets'!$A$5:$Z$58,MATCH($A56,'Points - Wickets'!$A$5:$A$58,0),MATCH(U$7,'Points - Wickets'!$A$5:$Z$5,0)))*10)+((INDEX('Points - 5 fers'!$A$5:$Z$58,MATCH($A56,'Points - 5 fers'!$A$5:$A$58,0),MATCH(U$7,'Points - 5 fers'!$A$5:$Z$5,0)))*50)+((INDEX('Points - Hattrick'!$A$5:$Z$58,MATCH($A56,'Points - Hattrick'!$A$5:$A$58,0),MATCH(U$7,'Points - Hattrick'!$A$5:$Z$5,0)))*100)+((INDEX('Points - Fielding'!$A$5:$Z$58,MATCH($A56,'Points - Fielding'!$A$5:$A$58,0),MATCH(U$7,'Points - Fielding'!$A$5:$Z$5,0)))*10)</f>
        <v>0</v>
      </c>
      <c r="V56" s="128">
        <f>(INDEX('Points - Runs'!$A$5:$Z$58,MATCH($A56,'Points - Runs'!$A$5:$A$58,0),MATCH(V$7,'Points - Runs'!$A$5:$Z$5,0)))+((INDEX('Points - Runs 50s'!$A$5:$Z$58,MATCH($A56,'Points - Runs 50s'!$A$5:$A$58,0),MATCH(V$7,'Points - Runs 50s'!$A$5:$Z$5,0)))*25)+((INDEX('Points - Runs 100s'!$A$5:$Z$58,MATCH($A56,'Points - Runs 100s'!$A$5:$A$58,0),MATCH(V$7,'Points - Runs 100s'!$A$5:$Z$5,0)))*50)+((INDEX('Points - Wickets'!$A$5:$Z$58,MATCH($A56,'Points - Wickets'!$A$5:$A$58,0),MATCH(V$7,'Points - Wickets'!$A$5:$Z$5,0)))*10)+((INDEX('Points - 5 fers'!$A$5:$Z$58,MATCH($A56,'Points - 5 fers'!$A$5:$A$58,0),MATCH(V$7,'Points - 5 fers'!$A$5:$Z$5,0)))*50)+((INDEX('Points - Hattrick'!$A$5:$Z$58,MATCH($A56,'Points - Hattrick'!$A$5:$A$58,0),MATCH(V$7,'Points - Hattrick'!$A$5:$Z$5,0)))*100)+((INDEX('Points - Fielding'!$A$5:$Z$58,MATCH($A56,'Points - Fielding'!$A$5:$A$58,0),MATCH(V$7,'Points - Fielding'!$A$5:$Z$5,0)))*10)</f>
        <v>0</v>
      </c>
      <c r="W56" s="129">
        <f>(INDEX('Points - Runs'!$A$5:$Z$58,MATCH($A56,'Points - Runs'!$A$5:$A$58,0),MATCH(W$7,'Points - Runs'!$A$5:$Z$5,0)))+((INDEX('Points - Runs 50s'!$A$5:$Z$58,MATCH($A56,'Points - Runs 50s'!$A$5:$A$58,0),MATCH(W$7,'Points - Runs 50s'!$A$5:$Z$5,0)))*25)+((INDEX('Points - Runs 100s'!$A$5:$Z$58,MATCH($A56,'Points - Runs 100s'!$A$5:$A$58,0),MATCH(W$7,'Points - Runs 100s'!$A$5:$Z$5,0)))*50)+((INDEX('Points - Wickets'!$A$5:$Z$58,MATCH($A56,'Points - Wickets'!$A$5:$A$58,0),MATCH(W$7,'Points - Wickets'!$A$5:$Z$5,0)))*10)+((INDEX('Points - 5 fers'!$A$5:$Z$58,MATCH($A56,'Points - 5 fers'!$A$5:$A$58,0),MATCH(W$7,'Points - 5 fers'!$A$5:$Z$5,0)))*50)+((INDEX('Points - Hattrick'!$A$5:$Z$58,MATCH($A56,'Points - Hattrick'!$A$5:$A$58,0),MATCH(W$7,'Points - Hattrick'!$A$5:$Z$5,0)))*100)+((INDEX('Points - Fielding'!$A$5:$Z$58,MATCH($A56,'Points - Fielding'!$A$5:$A$58,0),MATCH(W$7,'Points - Fielding'!$A$5:$Z$5,0)))*10)</f>
        <v>0</v>
      </c>
      <c r="X56" s="130">
        <f>(INDEX('Points - Runs'!$A$5:$Z$58,MATCH($A56,'Points - Runs'!$A$5:$A$58,0),MATCH(X$7,'Points - Runs'!$A$5:$Z$5,0)))+((INDEX('Points - Runs 50s'!$A$5:$Z$58,MATCH($A56,'Points - Runs 50s'!$A$5:$A$58,0),MATCH(X$7,'Points - Runs 50s'!$A$5:$Z$5,0)))*25)+((INDEX('Points - Runs 100s'!$A$5:$Z$58,MATCH($A56,'Points - Runs 100s'!$A$5:$A$58,0),MATCH(X$7,'Points - Runs 100s'!$A$5:$Z$5,0)))*50)+((INDEX('Points - Wickets'!$A$5:$Z$58,MATCH($A56,'Points - Wickets'!$A$5:$A$58,0),MATCH(X$7,'Points - Wickets'!$A$5:$Z$5,0)))*10)+((INDEX('Points - 5 fers'!$A$5:$Z$58,MATCH($A56,'Points - 5 fers'!$A$5:$A$58,0),MATCH(X$7,'Points - 5 fers'!$A$5:$Z$5,0)))*50)+((INDEX('Points - Hattrick'!$A$5:$Z$58,MATCH($A56,'Points - Hattrick'!$A$5:$A$58,0),MATCH(X$7,'Points - Hattrick'!$A$5:$Z$5,0)))*100)+((INDEX('Points - Fielding'!$A$5:$Z$58,MATCH($A56,'Points - Fielding'!$A$5:$A$58,0),MATCH(X$7,'Points - Fielding'!$A$5:$Z$5,0)))*10)</f>
        <v>0</v>
      </c>
      <c r="Y56" s="130">
        <f>(INDEX('Points - Runs'!$A$5:$Z$58,MATCH($A56,'Points - Runs'!$A$5:$A$58,0),MATCH(Y$7,'Points - Runs'!$A$5:$Z$5,0)))+((INDEX('Points - Runs 50s'!$A$5:$Z$58,MATCH($A56,'Points - Runs 50s'!$A$5:$A$58,0),MATCH(Y$7,'Points - Runs 50s'!$A$5:$Z$5,0)))*25)+((INDEX('Points - Runs 100s'!$A$5:$Z$58,MATCH($A56,'Points - Runs 100s'!$A$5:$A$58,0),MATCH(Y$7,'Points - Runs 100s'!$A$5:$Z$5,0)))*50)+((INDEX('Points - Wickets'!$A$5:$Z$58,MATCH($A56,'Points - Wickets'!$A$5:$A$58,0),MATCH(Y$7,'Points - Wickets'!$A$5:$Z$5,0)))*10)+((INDEX('Points - 5 fers'!$A$5:$Z$58,MATCH($A56,'Points - 5 fers'!$A$5:$A$58,0),MATCH(Y$7,'Points - 5 fers'!$A$5:$Z$5,0)))*50)+((INDEX('Points - Hattrick'!$A$5:$Z$58,MATCH($A56,'Points - Hattrick'!$A$5:$A$58,0),MATCH(Y$7,'Points - Hattrick'!$A$5:$Z$5,0)))*100)+((INDEX('Points - Fielding'!$A$5:$Z$58,MATCH($A56,'Points - Fielding'!$A$5:$A$58,0),MATCH(Y$7,'Points - Fielding'!$A$5:$Z$5,0)))*10)</f>
        <v>0</v>
      </c>
      <c r="Z56" s="130">
        <f>(INDEX('Points - Runs'!$A$5:$Z$58,MATCH($A56,'Points - Runs'!$A$5:$A$58,0),MATCH(Z$7,'Points - Runs'!$A$5:$Z$5,0)))+((INDEX('Points - Runs 50s'!$A$5:$Z$58,MATCH($A56,'Points - Runs 50s'!$A$5:$A$58,0),MATCH(Z$7,'Points - Runs 50s'!$A$5:$Z$5,0)))*25)+((INDEX('Points - Runs 100s'!$A$5:$Z$58,MATCH($A56,'Points - Runs 100s'!$A$5:$A$58,0),MATCH(Z$7,'Points - Runs 100s'!$A$5:$Z$5,0)))*50)+((INDEX('Points - Wickets'!$A$5:$Z$58,MATCH($A56,'Points - Wickets'!$A$5:$A$58,0),MATCH(Z$7,'Points - Wickets'!$A$5:$Z$5,0)))*10)+((INDEX('Points - 5 fers'!$A$5:$Z$58,MATCH($A56,'Points - 5 fers'!$A$5:$A$58,0),MATCH(Z$7,'Points - 5 fers'!$A$5:$Z$5,0)))*50)+((INDEX('Points - Hattrick'!$A$5:$Z$58,MATCH($A56,'Points - Hattrick'!$A$5:$A$58,0),MATCH(Z$7,'Points - Hattrick'!$A$5:$Z$5,0)))*100)+((INDEX('Points - Fielding'!$A$5:$Z$58,MATCH($A56,'Points - Fielding'!$A$5:$A$58,0),MATCH(Z$7,'Points - Fielding'!$A$5:$Z$5,0)))*10)</f>
        <v>0</v>
      </c>
      <c r="AA56" s="233">
        <f t="shared" si="2"/>
        <v>163</v>
      </c>
      <c r="AB56" s="231">
        <f t="shared" si="3"/>
        <v>222</v>
      </c>
      <c r="AC56" s="231">
        <f t="shared" si="4"/>
        <v>0</v>
      </c>
      <c r="AD56" s="231">
        <f t="shared" si="5"/>
        <v>0</v>
      </c>
      <c r="AE56" s="120">
        <f t="shared" si="0"/>
        <v>385</v>
      </c>
      <c r="AF56" s="187">
        <f t="shared" si="1"/>
        <v>51.333333333333336</v>
      </c>
      <c r="AH56" s="125">
        <f t="shared" si="6"/>
        <v>11</v>
      </c>
    </row>
    <row r="57" spans="1:34" s="125" customFormat="1" ht="18.75" customHeight="1" x14ac:dyDescent="0.25">
      <c r="A57" s="125" t="s">
        <v>10</v>
      </c>
      <c r="B57" s="126" t="s">
        <v>80</v>
      </c>
      <c r="C57" s="125" t="s">
        <v>99</v>
      </c>
      <c r="D57" s="127">
        <v>6</v>
      </c>
      <c r="E57" s="139">
        <f>(INDEX('Points - Runs'!$A$5:$Z$58,MATCH($A57,'Points - Runs'!$A$5:$A$58,0),MATCH(E$7,'Points - Runs'!$A$5:$Z$5,0)))+((INDEX('Points - Runs 50s'!$A$5:$Z$58,MATCH($A57,'Points - Runs 50s'!$A$5:$A$58,0),MATCH(E$7,'Points - Runs 50s'!$A$5:$Z$5,0)))*25)+((INDEX('Points - Runs 100s'!$A$5:$Z$58,MATCH($A57,'Points - Runs 100s'!$A$5:$A$58,0),MATCH(E$7,'Points - Runs 100s'!$A$5:$Z$5,0)))*50)+((INDEX('Points - Wickets'!$A$5:$Z$58,MATCH($A57,'Points - Wickets'!$A$5:$A$58,0),MATCH(E$7,'Points - Wickets'!$A$5:$Z$5,0)))*10)+((INDEX('Points - 5 fers'!$A$5:$Z$58,MATCH($A57,'Points - 5 fers'!$A$5:$A$58,0),MATCH(E$7,'Points - 5 fers'!$A$5:$Z$5,0)))*50)+((INDEX('Points - Hattrick'!$A$5:$Z$58,MATCH($A57,'Points - Hattrick'!$A$5:$A$58,0),MATCH(E$7,'Points - Hattrick'!$A$5:$Z$5,0)))*100)+((INDEX('Points - Fielding'!$A$5:$Z$58,MATCH($A57,'Points - Fielding'!$A$5:$A$58,0),MATCH(E$7,'Points - Fielding'!$A$5:$Z$5,0)))*10)</f>
        <v>0</v>
      </c>
      <c r="F57" s="139">
        <f>(INDEX('Points - Runs'!$A$5:$Z$58,MATCH($A57,'Points - Runs'!$A$5:$A$58,0),MATCH(F$7,'Points - Runs'!$A$5:$Z$5,0)))+((INDEX('Points - Runs 50s'!$A$5:$Z$58,MATCH($A57,'Points - Runs 50s'!$A$5:$A$58,0),MATCH(F$7,'Points - Runs 50s'!$A$5:$Z$5,0)))*25)+((INDEX('Points - Runs 100s'!$A$5:$Z$58,MATCH($A57,'Points - Runs 100s'!$A$5:$A$58,0),MATCH(F$7,'Points - Runs 100s'!$A$5:$Z$5,0)))*50)+((INDEX('Points - Wickets'!$A$5:$Z$58,MATCH($A57,'Points - Wickets'!$A$5:$A$58,0),MATCH(F$7,'Points - Wickets'!$A$5:$Z$5,0)))*10)+((INDEX('Points - 5 fers'!$A$5:$Z$58,MATCH($A57,'Points - 5 fers'!$A$5:$A$58,0),MATCH(F$7,'Points - 5 fers'!$A$5:$Z$5,0)))*50)+((INDEX('Points - Hattrick'!$A$5:$Z$58,MATCH($A57,'Points - Hattrick'!$A$5:$A$58,0),MATCH(F$7,'Points - Hattrick'!$A$5:$Z$5,0)))*100)+((INDEX('Points - Fielding'!$A$5:$Z$58,MATCH($A57,'Points - Fielding'!$A$5:$A$58,0),MATCH(F$7,'Points - Fielding'!$A$5:$Z$5,0)))*10)</f>
        <v>0</v>
      </c>
      <c r="G57" s="139">
        <f>(INDEX('Points - Runs'!$A$5:$Z$58,MATCH($A57,'Points - Runs'!$A$5:$A$58,0),MATCH(G$7,'Points - Runs'!$A$5:$Z$5,0)))+((INDEX('Points - Runs 50s'!$A$5:$Z$58,MATCH($A57,'Points - Runs 50s'!$A$5:$A$58,0),MATCH(G$7,'Points - Runs 50s'!$A$5:$Z$5,0)))*25)+((INDEX('Points - Runs 100s'!$A$5:$Z$58,MATCH($A57,'Points - Runs 100s'!$A$5:$A$58,0),MATCH(G$7,'Points - Runs 100s'!$A$5:$Z$5,0)))*50)+((INDEX('Points - Wickets'!$A$5:$Z$58,MATCH($A57,'Points - Wickets'!$A$5:$A$58,0),MATCH(G$7,'Points - Wickets'!$A$5:$Z$5,0)))*10)+((INDEX('Points - 5 fers'!$A$5:$Z$58,MATCH($A57,'Points - 5 fers'!$A$5:$A$58,0),MATCH(G$7,'Points - 5 fers'!$A$5:$Z$5,0)))*50)+((INDEX('Points - Hattrick'!$A$5:$Z$58,MATCH($A57,'Points - Hattrick'!$A$5:$A$58,0),MATCH(G$7,'Points - Hattrick'!$A$5:$Z$5,0)))*100)+((INDEX('Points - Fielding'!$A$5:$Z$58,MATCH($A57,'Points - Fielding'!$A$5:$A$58,0),MATCH(G$7,'Points - Fielding'!$A$5:$Z$5,0)))*10)</f>
        <v>10</v>
      </c>
      <c r="H57" s="128">
        <f>(INDEX('Points - Runs'!$A$5:$Z$58,MATCH($A57,'Points - Runs'!$A$5:$A$58,0),MATCH(H$7,'Points - Runs'!$A$5:$Z$5,0)))+((INDEX('Points - Runs 50s'!$A$5:$Z$58,MATCH($A57,'Points - Runs 50s'!$A$5:$A$58,0),MATCH(H$7,'Points - Runs 50s'!$A$5:$Z$5,0)))*25)+((INDEX('Points - Runs 100s'!$A$5:$Z$58,MATCH($A57,'Points - Runs 100s'!$A$5:$A$58,0),MATCH(H$7,'Points - Runs 100s'!$A$5:$Z$5,0)))*50)+((INDEX('Points - Wickets'!$A$5:$Z$58,MATCH($A57,'Points - Wickets'!$A$5:$A$58,0),MATCH(H$7,'Points - Wickets'!$A$5:$Z$5,0)))*10)+((INDEX('Points - 5 fers'!$A$5:$Z$58,MATCH($A57,'Points - 5 fers'!$A$5:$A$58,0),MATCH(H$7,'Points - 5 fers'!$A$5:$Z$5,0)))*50)+((INDEX('Points - Hattrick'!$A$5:$Z$58,MATCH($A57,'Points - Hattrick'!$A$5:$A$58,0),MATCH(H$7,'Points - Hattrick'!$A$5:$Z$5,0)))*100)+((INDEX('Points - Fielding'!$A$5:$Z$58,MATCH($A57,'Points - Fielding'!$A$5:$A$58,0),MATCH(H$7,'Points - Fielding'!$A$5:$Z$5,0)))*10)</f>
        <v>10</v>
      </c>
      <c r="I57" s="128">
        <f>(INDEX('Points - Runs'!$A$5:$Z$58,MATCH($A57,'Points - Runs'!$A$5:$A$58,0),MATCH(I$7,'Points - Runs'!$A$5:$Z$5,0)))+((INDEX('Points - Runs 50s'!$A$5:$Z$58,MATCH($A57,'Points - Runs 50s'!$A$5:$A$58,0),MATCH(I$7,'Points - Runs 50s'!$A$5:$Z$5,0)))*25)+((INDEX('Points - Runs 100s'!$A$5:$Z$58,MATCH($A57,'Points - Runs 100s'!$A$5:$A$58,0),MATCH(I$7,'Points - Runs 100s'!$A$5:$Z$5,0)))*50)+((INDEX('Points - Wickets'!$A$5:$Z$58,MATCH($A57,'Points - Wickets'!$A$5:$A$58,0),MATCH(I$7,'Points - Wickets'!$A$5:$Z$5,0)))*10)+((INDEX('Points - 5 fers'!$A$5:$Z$58,MATCH($A57,'Points - 5 fers'!$A$5:$A$58,0),MATCH(I$7,'Points - 5 fers'!$A$5:$Z$5,0)))*50)+((INDEX('Points - Hattrick'!$A$5:$Z$58,MATCH($A57,'Points - Hattrick'!$A$5:$A$58,0),MATCH(I$7,'Points - Hattrick'!$A$5:$Z$5,0)))*100)+((INDEX('Points - Fielding'!$A$5:$Z$58,MATCH($A57,'Points - Fielding'!$A$5:$A$58,0),MATCH(I$7,'Points - Fielding'!$A$5:$Z$5,0)))*10)</f>
        <v>0</v>
      </c>
      <c r="J57" s="130">
        <f>(INDEX('Points - Runs'!$A$5:$Z$58,MATCH($A57,'Points - Runs'!$A$5:$A$58,0),MATCH(J$7,'Points - Runs'!$A$5:$Z$5,0)))+((INDEX('Points - Runs 50s'!$A$5:$Z$58,MATCH($A57,'Points - Runs 50s'!$A$5:$A$58,0),MATCH(J$7,'Points - Runs 50s'!$A$5:$Z$5,0)))*25)+((INDEX('Points - Runs 100s'!$A$5:$Z$58,MATCH($A57,'Points - Runs 100s'!$A$5:$A$58,0),MATCH(J$7,'Points - Runs 100s'!$A$5:$Z$5,0)))*50)+((INDEX('Points - Wickets'!$A$5:$Z$58,MATCH($A57,'Points - Wickets'!$A$5:$A$58,0),MATCH(J$7,'Points - Wickets'!$A$5:$Z$5,0)))*10)+((INDEX('Points - 5 fers'!$A$5:$Z$58,MATCH($A57,'Points - 5 fers'!$A$5:$A$58,0),MATCH(J$7,'Points - 5 fers'!$A$5:$Z$5,0)))*50)+((INDEX('Points - Hattrick'!$A$5:$Z$58,MATCH($A57,'Points - Hattrick'!$A$5:$A$58,0),MATCH(J$7,'Points - Hattrick'!$A$5:$Z$5,0)))*100)+((INDEX('Points - Fielding'!$A$5:$Z$58,MATCH($A57,'Points - Fielding'!$A$5:$A$58,0),MATCH(J$7,'Points - Fielding'!$A$5:$Z$5,0)))*10)</f>
        <v>0</v>
      </c>
      <c r="K57" s="129">
        <f>(INDEX('Points - Runs'!$A$5:$Z$58,MATCH($A57,'Points - Runs'!$A$5:$A$58,0),MATCH(K$7,'Points - Runs'!$A$5:$Z$5,0)))+((INDEX('Points - Runs 50s'!$A$5:$Z$58,MATCH($A57,'Points - Runs 50s'!$A$5:$A$58,0),MATCH(K$7,'Points - Runs 50s'!$A$5:$Z$5,0)))*25)+((INDEX('Points - Runs 100s'!$A$5:$Z$58,MATCH($A57,'Points - Runs 100s'!$A$5:$A$58,0),MATCH(K$7,'Points - Runs 100s'!$A$5:$Z$5,0)))*50)+((INDEX('Points - Wickets'!$A$5:$Z$58,MATCH($A57,'Points - Wickets'!$A$5:$A$58,0),MATCH(K$7,'Points - Wickets'!$A$5:$Z$5,0)))*10)+((INDEX('Points - 5 fers'!$A$5:$Z$58,MATCH($A57,'Points - 5 fers'!$A$5:$A$58,0),MATCH(K$7,'Points - 5 fers'!$A$5:$Z$5,0)))*50)+((INDEX('Points - Hattrick'!$A$5:$Z$58,MATCH($A57,'Points - Hattrick'!$A$5:$A$58,0),MATCH(K$7,'Points - Hattrick'!$A$5:$Z$5,0)))*100)+((INDEX('Points - Fielding'!$A$5:$Z$58,MATCH($A57,'Points - Fielding'!$A$5:$A$58,0),MATCH(K$7,'Points - Fielding'!$A$5:$Z$5,0)))*10)</f>
        <v>38</v>
      </c>
      <c r="L57" s="130">
        <f>(INDEX('Points - Runs'!$A$5:$Z$58,MATCH($A57,'Points - Runs'!$A$5:$A$58,0),MATCH(L$7,'Points - Runs'!$A$5:$Z$5,0)))+((INDEX('Points - Runs 50s'!$A$5:$Z$58,MATCH($A57,'Points - Runs 50s'!$A$5:$A$58,0),MATCH(L$7,'Points - Runs 50s'!$A$5:$Z$5,0)))*25)+((INDEX('Points - Runs 100s'!$A$5:$Z$58,MATCH($A57,'Points - Runs 100s'!$A$5:$A$58,0),MATCH(L$7,'Points - Runs 100s'!$A$5:$Z$5,0)))*50)+((INDEX('Points - Wickets'!$A$5:$Z$58,MATCH($A57,'Points - Wickets'!$A$5:$A$58,0),MATCH(L$7,'Points - Wickets'!$A$5:$Z$5,0)))*10)+((INDEX('Points - 5 fers'!$A$5:$Z$58,MATCH($A57,'Points - 5 fers'!$A$5:$A$58,0),MATCH(L$7,'Points - 5 fers'!$A$5:$Z$5,0)))*50)+((INDEX('Points - Hattrick'!$A$5:$Z$58,MATCH($A57,'Points - Hattrick'!$A$5:$A$58,0),MATCH(L$7,'Points - Hattrick'!$A$5:$Z$5,0)))*100)+((INDEX('Points - Fielding'!$A$5:$Z$58,MATCH($A57,'Points - Fielding'!$A$5:$A$58,0),MATCH(L$7,'Points - Fielding'!$A$5:$Z$5,0)))*10)</f>
        <v>21</v>
      </c>
      <c r="M57" s="130">
        <f>(INDEX('Points - Runs'!$A$5:$Z$58,MATCH($A57,'Points - Runs'!$A$5:$A$58,0),MATCH(M$7,'Points - Runs'!$A$5:$Z$5,0)))+((INDEX('Points - Runs 50s'!$A$5:$Z$58,MATCH($A57,'Points - Runs 50s'!$A$5:$A$58,0),MATCH(M$7,'Points - Runs 50s'!$A$5:$Z$5,0)))*25)+((INDEX('Points - Runs 100s'!$A$5:$Z$58,MATCH($A57,'Points - Runs 100s'!$A$5:$A$58,0),MATCH(M$7,'Points - Runs 100s'!$A$5:$Z$5,0)))*50)+((INDEX('Points - Wickets'!$A$5:$Z$58,MATCH($A57,'Points - Wickets'!$A$5:$A$58,0),MATCH(M$7,'Points - Wickets'!$A$5:$Z$5,0)))*10)+((INDEX('Points - 5 fers'!$A$5:$Z$58,MATCH($A57,'Points - 5 fers'!$A$5:$A$58,0),MATCH(M$7,'Points - 5 fers'!$A$5:$Z$5,0)))*50)+((INDEX('Points - Hattrick'!$A$5:$Z$58,MATCH($A57,'Points - Hattrick'!$A$5:$A$58,0),MATCH(M$7,'Points - Hattrick'!$A$5:$Z$5,0)))*100)+((INDEX('Points - Fielding'!$A$5:$Z$58,MATCH($A57,'Points - Fielding'!$A$5:$A$58,0),MATCH(M$7,'Points - Fielding'!$A$5:$Z$5,0)))*10)</f>
        <v>20</v>
      </c>
      <c r="N57" s="130">
        <f>(INDEX('Points - Runs'!$A$5:$Z$58,MATCH($A57,'Points - Runs'!$A$5:$A$58,0),MATCH(N$7,'Points - Runs'!$A$5:$Z$5,0)))+((INDEX('Points - Runs 50s'!$A$5:$Z$58,MATCH($A57,'Points - Runs 50s'!$A$5:$A$58,0),MATCH(N$7,'Points - Runs 50s'!$A$5:$Z$5,0)))*25)+((INDEX('Points - Runs 100s'!$A$5:$Z$58,MATCH($A57,'Points - Runs 100s'!$A$5:$A$58,0),MATCH(N$7,'Points - Runs 100s'!$A$5:$Z$5,0)))*50)+((INDEX('Points - Wickets'!$A$5:$Z$58,MATCH($A57,'Points - Wickets'!$A$5:$A$58,0),MATCH(N$7,'Points - Wickets'!$A$5:$Z$5,0)))*10)+((INDEX('Points - 5 fers'!$A$5:$Z$58,MATCH($A57,'Points - 5 fers'!$A$5:$A$58,0),MATCH(N$7,'Points - 5 fers'!$A$5:$Z$5,0)))*50)+((INDEX('Points - Hattrick'!$A$5:$Z$58,MATCH($A57,'Points - Hattrick'!$A$5:$A$58,0),MATCH(N$7,'Points - Hattrick'!$A$5:$Z$5,0)))*100)+((INDEX('Points - Fielding'!$A$5:$Z$58,MATCH($A57,'Points - Fielding'!$A$5:$A$58,0),MATCH(N$7,'Points - Fielding'!$A$5:$Z$5,0)))*10)</f>
        <v>10</v>
      </c>
      <c r="O57" s="130">
        <f>(INDEX('Points - Runs'!$A$5:$Z$58,MATCH($A57,'Points - Runs'!$A$5:$A$58,0),MATCH(O$7,'Points - Runs'!$A$5:$Z$5,0)))+((INDEX('Points - Runs 50s'!$A$5:$Z$58,MATCH($A57,'Points - Runs 50s'!$A$5:$A$58,0),MATCH(O$7,'Points - Runs 50s'!$A$5:$Z$5,0)))*25)+((INDEX('Points - Runs 100s'!$A$5:$Z$58,MATCH($A57,'Points - Runs 100s'!$A$5:$A$58,0),MATCH(O$7,'Points - Runs 100s'!$A$5:$Z$5,0)))*50)+((INDEX('Points - Wickets'!$A$5:$Z$58,MATCH($A57,'Points - Wickets'!$A$5:$A$58,0),MATCH(O$7,'Points - Wickets'!$A$5:$Z$5,0)))*10)+((INDEX('Points - 5 fers'!$A$5:$Z$58,MATCH($A57,'Points - 5 fers'!$A$5:$A$58,0),MATCH(O$7,'Points - 5 fers'!$A$5:$Z$5,0)))*50)+((INDEX('Points - Hattrick'!$A$5:$Z$58,MATCH($A57,'Points - Hattrick'!$A$5:$A$58,0),MATCH(O$7,'Points - Hattrick'!$A$5:$Z$5,0)))*100)+((INDEX('Points - Fielding'!$A$5:$Z$58,MATCH($A57,'Points - Fielding'!$A$5:$A$58,0),MATCH(O$7,'Points - Fielding'!$A$5:$Z$5,0)))*10)</f>
        <v>40</v>
      </c>
      <c r="P57" s="131">
        <f>(INDEX('Points - Runs'!$A$5:$Z$58,MATCH($A57,'Points - Runs'!$A$5:$A$58,0),MATCH(P$7,'Points - Runs'!$A$5:$Z$5,0)))+((INDEX('Points - Runs 50s'!$A$5:$Z$58,MATCH($A57,'Points - Runs 50s'!$A$5:$A$58,0),MATCH(P$7,'Points - Runs 50s'!$A$5:$Z$5,0)))*25)+((INDEX('Points - Runs 100s'!$A$5:$Z$58,MATCH($A57,'Points - Runs 100s'!$A$5:$A$58,0),MATCH(P$7,'Points - Runs 100s'!$A$5:$Z$5,0)))*50)+((INDEX('Points - Wickets'!$A$5:$Z$58,MATCH($A57,'Points - Wickets'!$A$5:$A$58,0),MATCH(P$7,'Points - Wickets'!$A$5:$Z$5,0)))*10)+((INDEX('Points - 5 fers'!$A$5:$Z$58,MATCH($A57,'Points - 5 fers'!$A$5:$A$58,0),MATCH(P$7,'Points - 5 fers'!$A$5:$Z$5,0)))*50)+((INDEX('Points - Hattrick'!$A$5:$Z$58,MATCH($A57,'Points - Hattrick'!$A$5:$A$58,0),MATCH(P$7,'Points - Hattrick'!$A$5:$Z$5,0)))*100)+((INDEX('Points - Fielding'!$A$5:$Z$58,MATCH($A57,'Points - Fielding'!$A$5:$A$58,0),MATCH(P$7,'Points - Fielding'!$A$5:$Z$5,0)))*10)</f>
        <v>41</v>
      </c>
      <c r="Q57" s="128">
        <f>(INDEX('Points - Runs'!$A$5:$Z$58,MATCH($A57,'Points - Runs'!$A$5:$A$58,0),MATCH(Q$7,'Points - Runs'!$A$5:$Z$5,0)))+((INDEX('Points - Runs 50s'!$A$5:$Z$58,MATCH($A57,'Points - Runs 50s'!$A$5:$A$58,0),MATCH(Q$7,'Points - Runs 50s'!$A$5:$Z$5,0)))*25)+((INDEX('Points - Runs 100s'!$A$5:$Z$58,MATCH($A57,'Points - Runs 100s'!$A$5:$A$58,0),MATCH(Q$7,'Points - Runs 100s'!$A$5:$Z$5,0)))*50)+((INDEX('Points - Wickets'!$A$5:$Z$58,MATCH($A57,'Points - Wickets'!$A$5:$A$58,0),MATCH(Q$7,'Points - Wickets'!$A$5:$Z$5,0)))*10)+((INDEX('Points - 5 fers'!$A$5:$Z$58,MATCH($A57,'Points - 5 fers'!$A$5:$A$58,0),MATCH(Q$7,'Points - 5 fers'!$A$5:$Z$5,0)))*50)+((INDEX('Points - Hattrick'!$A$5:$Z$58,MATCH($A57,'Points - Hattrick'!$A$5:$A$58,0),MATCH(Q$7,'Points - Hattrick'!$A$5:$Z$5,0)))*100)+((INDEX('Points - Fielding'!$A$5:$Z$58,MATCH($A57,'Points - Fielding'!$A$5:$A$58,0),MATCH(Q$7,'Points - Fielding'!$A$5:$Z$5,0)))*10)</f>
        <v>0</v>
      </c>
      <c r="R57" s="128">
        <f>(INDEX('Points - Runs'!$A$5:$Z$58,MATCH($A57,'Points - Runs'!$A$5:$A$58,0),MATCH(R$7,'Points - Runs'!$A$5:$Z$5,0)))+((INDEX('Points - Runs 50s'!$A$5:$Z$58,MATCH($A57,'Points - Runs 50s'!$A$5:$A$58,0),MATCH(R$7,'Points - Runs 50s'!$A$5:$Z$5,0)))*25)+((INDEX('Points - Runs 100s'!$A$5:$Z$58,MATCH($A57,'Points - Runs 100s'!$A$5:$A$58,0),MATCH(R$7,'Points - Runs 100s'!$A$5:$Z$5,0)))*50)+((INDEX('Points - Wickets'!$A$5:$Z$58,MATCH($A57,'Points - Wickets'!$A$5:$A$58,0),MATCH(R$7,'Points - Wickets'!$A$5:$Z$5,0)))*10)+((INDEX('Points - 5 fers'!$A$5:$Z$58,MATCH($A57,'Points - 5 fers'!$A$5:$A$58,0),MATCH(R$7,'Points - 5 fers'!$A$5:$Z$5,0)))*50)+((INDEX('Points - Hattrick'!$A$5:$Z$58,MATCH($A57,'Points - Hattrick'!$A$5:$A$58,0),MATCH(R$7,'Points - Hattrick'!$A$5:$Z$5,0)))*100)+((INDEX('Points - Fielding'!$A$5:$Z$58,MATCH($A57,'Points - Fielding'!$A$5:$A$58,0),MATCH(R$7,'Points - Fielding'!$A$5:$Z$5,0)))*10)</f>
        <v>0</v>
      </c>
      <c r="S57" s="128">
        <f>(INDEX('Points - Runs'!$A$5:$Z$58,MATCH($A57,'Points - Runs'!$A$5:$A$58,0),MATCH(S$7,'Points - Runs'!$A$5:$Z$5,0)))+((INDEX('Points - Runs 50s'!$A$5:$Z$58,MATCH($A57,'Points - Runs 50s'!$A$5:$A$58,0),MATCH(S$7,'Points - Runs 50s'!$A$5:$Z$5,0)))*25)+((INDEX('Points - Runs 100s'!$A$5:$Z$58,MATCH($A57,'Points - Runs 100s'!$A$5:$A$58,0),MATCH(S$7,'Points - Runs 100s'!$A$5:$Z$5,0)))*50)+((INDEX('Points - Wickets'!$A$5:$Z$58,MATCH($A57,'Points - Wickets'!$A$5:$A$58,0),MATCH(S$7,'Points - Wickets'!$A$5:$Z$5,0)))*10)+((INDEX('Points - 5 fers'!$A$5:$Z$58,MATCH($A57,'Points - 5 fers'!$A$5:$A$58,0),MATCH(S$7,'Points - 5 fers'!$A$5:$Z$5,0)))*50)+((INDEX('Points - Hattrick'!$A$5:$Z$58,MATCH($A57,'Points - Hattrick'!$A$5:$A$58,0),MATCH(S$7,'Points - Hattrick'!$A$5:$Z$5,0)))*100)+((INDEX('Points - Fielding'!$A$5:$Z$58,MATCH($A57,'Points - Fielding'!$A$5:$A$58,0),MATCH(S$7,'Points - Fielding'!$A$5:$Z$5,0)))*10)</f>
        <v>0</v>
      </c>
      <c r="T57" s="128">
        <f>(INDEX('Points - Runs'!$A$5:$Z$58,MATCH($A57,'Points - Runs'!$A$5:$A$58,0),MATCH(T$7,'Points - Runs'!$A$5:$Z$5,0)))+((INDEX('Points - Runs 50s'!$A$5:$Z$58,MATCH($A57,'Points - Runs 50s'!$A$5:$A$58,0),MATCH(T$7,'Points - Runs 50s'!$A$5:$Z$5,0)))*25)+((INDEX('Points - Runs 100s'!$A$5:$Z$58,MATCH($A57,'Points - Runs 100s'!$A$5:$A$58,0),MATCH(T$7,'Points - Runs 100s'!$A$5:$Z$5,0)))*50)+((INDEX('Points - Wickets'!$A$5:$Z$58,MATCH($A57,'Points - Wickets'!$A$5:$A$58,0),MATCH(T$7,'Points - Wickets'!$A$5:$Z$5,0)))*10)+((INDEX('Points - 5 fers'!$A$5:$Z$58,MATCH($A57,'Points - 5 fers'!$A$5:$A$58,0),MATCH(T$7,'Points - 5 fers'!$A$5:$Z$5,0)))*50)+((INDEX('Points - Hattrick'!$A$5:$Z$58,MATCH($A57,'Points - Hattrick'!$A$5:$A$58,0),MATCH(T$7,'Points - Hattrick'!$A$5:$Z$5,0)))*100)+((INDEX('Points - Fielding'!$A$5:$Z$58,MATCH($A57,'Points - Fielding'!$A$5:$A$58,0),MATCH(T$7,'Points - Fielding'!$A$5:$Z$5,0)))*10)</f>
        <v>0</v>
      </c>
      <c r="U57" s="128">
        <f>(INDEX('Points - Runs'!$A$5:$Z$58,MATCH($A57,'Points - Runs'!$A$5:$A$58,0),MATCH(U$7,'Points - Runs'!$A$5:$Z$5,0)))+((INDEX('Points - Runs 50s'!$A$5:$Z$58,MATCH($A57,'Points - Runs 50s'!$A$5:$A$58,0),MATCH(U$7,'Points - Runs 50s'!$A$5:$Z$5,0)))*25)+((INDEX('Points - Runs 100s'!$A$5:$Z$58,MATCH($A57,'Points - Runs 100s'!$A$5:$A$58,0),MATCH(U$7,'Points - Runs 100s'!$A$5:$Z$5,0)))*50)+((INDEX('Points - Wickets'!$A$5:$Z$58,MATCH($A57,'Points - Wickets'!$A$5:$A$58,0),MATCH(U$7,'Points - Wickets'!$A$5:$Z$5,0)))*10)+((INDEX('Points - 5 fers'!$A$5:$Z$58,MATCH($A57,'Points - 5 fers'!$A$5:$A$58,0),MATCH(U$7,'Points - 5 fers'!$A$5:$Z$5,0)))*50)+((INDEX('Points - Hattrick'!$A$5:$Z$58,MATCH($A57,'Points - Hattrick'!$A$5:$A$58,0),MATCH(U$7,'Points - Hattrick'!$A$5:$Z$5,0)))*100)+((INDEX('Points - Fielding'!$A$5:$Z$58,MATCH($A57,'Points - Fielding'!$A$5:$A$58,0),MATCH(U$7,'Points - Fielding'!$A$5:$Z$5,0)))*10)</f>
        <v>0</v>
      </c>
      <c r="V57" s="128">
        <f>(INDEX('Points - Runs'!$A$5:$Z$58,MATCH($A57,'Points - Runs'!$A$5:$A$58,0),MATCH(V$7,'Points - Runs'!$A$5:$Z$5,0)))+((INDEX('Points - Runs 50s'!$A$5:$Z$58,MATCH($A57,'Points - Runs 50s'!$A$5:$A$58,0),MATCH(V$7,'Points - Runs 50s'!$A$5:$Z$5,0)))*25)+((INDEX('Points - Runs 100s'!$A$5:$Z$58,MATCH($A57,'Points - Runs 100s'!$A$5:$A$58,0),MATCH(V$7,'Points - Runs 100s'!$A$5:$Z$5,0)))*50)+((INDEX('Points - Wickets'!$A$5:$Z$58,MATCH($A57,'Points - Wickets'!$A$5:$A$58,0),MATCH(V$7,'Points - Wickets'!$A$5:$Z$5,0)))*10)+((INDEX('Points - 5 fers'!$A$5:$Z$58,MATCH($A57,'Points - 5 fers'!$A$5:$A$58,0),MATCH(V$7,'Points - 5 fers'!$A$5:$Z$5,0)))*50)+((INDEX('Points - Hattrick'!$A$5:$Z$58,MATCH($A57,'Points - Hattrick'!$A$5:$A$58,0),MATCH(V$7,'Points - Hattrick'!$A$5:$Z$5,0)))*100)+((INDEX('Points - Fielding'!$A$5:$Z$58,MATCH($A57,'Points - Fielding'!$A$5:$A$58,0),MATCH(V$7,'Points - Fielding'!$A$5:$Z$5,0)))*10)</f>
        <v>0</v>
      </c>
      <c r="W57" s="129">
        <f>(INDEX('Points - Runs'!$A$5:$Z$58,MATCH($A57,'Points - Runs'!$A$5:$A$58,0),MATCH(W$7,'Points - Runs'!$A$5:$Z$5,0)))+((INDEX('Points - Runs 50s'!$A$5:$Z$58,MATCH($A57,'Points - Runs 50s'!$A$5:$A$58,0),MATCH(W$7,'Points - Runs 50s'!$A$5:$Z$5,0)))*25)+((INDEX('Points - Runs 100s'!$A$5:$Z$58,MATCH($A57,'Points - Runs 100s'!$A$5:$A$58,0),MATCH(W$7,'Points - Runs 100s'!$A$5:$Z$5,0)))*50)+((INDEX('Points - Wickets'!$A$5:$Z$58,MATCH($A57,'Points - Wickets'!$A$5:$A$58,0),MATCH(W$7,'Points - Wickets'!$A$5:$Z$5,0)))*10)+((INDEX('Points - 5 fers'!$A$5:$Z$58,MATCH($A57,'Points - 5 fers'!$A$5:$A$58,0),MATCH(W$7,'Points - 5 fers'!$A$5:$Z$5,0)))*50)+((INDEX('Points - Hattrick'!$A$5:$Z$58,MATCH($A57,'Points - Hattrick'!$A$5:$A$58,0),MATCH(W$7,'Points - Hattrick'!$A$5:$Z$5,0)))*100)+((INDEX('Points - Fielding'!$A$5:$Z$58,MATCH($A57,'Points - Fielding'!$A$5:$A$58,0),MATCH(W$7,'Points - Fielding'!$A$5:$Z$5,0)))*10)</f>
        <v>0</v>
      </c>
      <c r="X57" s="130">
        <f>(INDEX('Points - Runs'!$A$5:$Z$58,MATCH($A57,'Points - Runs'!$A$5:$A$58,0),MATCH(X$7,'Points - Runs'!$A$5:$Z$5,0)))+((INDEX('Points - Runs 50s'!$A$5:$Z$58,MATCH($A57,'Points - Runs 50s'!$A$5:$A$58,0),MATCH(X$7,'Points - Runs 50s'!$A$5:$Z$5,0)))*25)+((INDEX('Points - Runs 100s'!$A$5:$Z$58,MATCH($A57,'Points - Runs 100s'!$A$5:$A$58,0),MATCH(X$7,'Points - Runs 100s'!$A$5:$Z$5,0)))*50)+((INDEX('Points - Wickets'!$A$5:$Z$58,MATCH($A57,'Points - Wickets'!$A$5:$A$58,0),MATCH(X$7,'Points - Wickets'!$A$5:$Z$5,0)))*10)+((INDEX('Points - 5 fers'!$A$5:$Z$58,MATCH($A57,'Points - 5 fers'!$A$5:$A$58,0),MATCH(X$7,'Points - 5 fers'!$A$5:$Z$5,0)))*50)+((INDEX('Points - Hattrick'!$A$5:$Z$58,MATCH($A57,'Points - Hattrick'!$A$5:$A$58,0),MATCH(X$7,'Points - Hattrick'!$A$5:$Z$5,0)))*100)+((INDEX('Points - Fielding'!$A$5:$Z$58,MATCH($A57,'Points - Fielding'!$A$5:$A$58,0),MATCH(X$7,'Points - Fielding'!$A$5:$Z$5,0)))*10)</f>
        <v>0</v>
      </c>
      <c r="Y57" s="130">
        <f>(INDEX('Points - Runs'!$A$5:$Z$58,MATCH($A57,'Points - Runs'!$A$5:$A$58,0),MATCH(Y$7,'Points - Runs'!$A$5:$Z$5,0)))+((INDEX('Points - Runs 50s'!$A$5:$Z$58,MATCH($A57,'Points - Runs 50s'!$A$5:$A$58,0),MATCH(Y$7,'Points - Runs 50s'!$A$5:$Z$5,0)))*25)+((INDEX('Points - Runs 100s'!$A$5:$Z$58,MATCH($A57,'Points - Runs 100s'!$A$5:$A$58,0),MATCH(Y$7,'Points - Runs 100s'!$A$5:$Z$5,0)))*50)+((INDEX('Points - Wickets'!$A$5:$Z$58,MATCH($A57,'Points - Wickets'!$A$5:$A$58,0),MATCH(Y$7,'Points - Wickets'!$A$5:$Z$5,0)))*10)+((INDEX('Points - 5 fers'!$A$5:$Z$58,MATCH($A57,'Points - 5 fers'!$A$5:$A$58,0),MATCH(Y$7,'Points - 5 fers'!$A$5:$Z$5,0)))*50)+((INDEX('Points - Hattrick'!$A$5:$Z$58,MATCH($A57,'Points - Hattrick'!$A$5:$A$58,0),MATCH(Y$7,'Points - Hattrick'!$A$5:$Z$5,0)))*100)+((INDEX('Points - Fielding'!$A$5:$Z$58,MATCH($A57,'Points - Fielding'!$A$5:$A$58,0),MATCH(Y$7,'Points - Fielding'!$A$5:$Z$5,0)))*10)</f>
        <v>0</v>
      </c>
      <c r="Z57" s="130">
        <f>(INDEX('Points - Runs'!$A$5:$Z$58,MATCH($A57,'Points - Runs'!$A$5:$A$58,0),MATCH(Z$7,'Points - Runs'!$A$5:$Z$5,0)))+((INDEX('Points - Runs 50s'!$A$5:$Z$58,MATCH($A57,'Points - Runs 50s'!$A$5:$A$58,0),MATCH(Z$7,'Points - Runs 50s'!$A$5:$Z$5,0)))*25)+((INDEX('Points - Runs 100s'!$A$5:$Z$58,MATCH($A57,'Points - Runs 100s'!$A$5:$A$58,0),MATCH(Z$7,'Points - Runs 100s'!$A$5:$Z$5,0)))*50)+((INDEX('Points - Wickets'!$A$5:$Z$58,MATCH($A57,'Points - Wickets'!$A$5:$A$58,0),MATCH(Z$7,'Points - Wickets'!$A$5:$Z$5,0)))*10)+((INDEX('Points - 5 fers'!$A$5:$Z$58,MATCH($A57,'Points - 5 fers'!$A$5:$A$58,0),MATCH(Z$7,'Points - 5 fers'!$A$5:$Z$5,0)))*50)+((INDEX('Points - Hattrick'!$A$5:$Z$58,MATCH($A57,'Points - Hattrick'!$A$5:$A$58,0),MATCH(Z$7,'Points - Hattrick'!$A$5:$Z$5,0)))*100)+((INDEX('Points - Fielding'!$A$5:$Z$58,MATCH($A57,'Points - Fielding'!$A$5:$A$58,0),MATCH(Z$7,'Points - Fielding'!$A$5:$Z$5,0)))*10)</f>
        <v>0</v>
      </c>
      <c r="AA57" s="233">
        <f t="shared" si="2"/>
        <v>20</v>
      </c>
      <c r="AB57" s="231">
        <f t="shared" si="3"/>
        <v>170</v>
      </c>
      <c r="AC57" s="231">
        <f t="shared" si="4"/>
        <v>0</v>
      </c>
      <c r="AD57" s="231">
        <f t="shared" si="5"/>
        <v>0</v>
      </c>
      <c r="AE57" s="120">
        <f t="shared" si="0"/>
        <v>190</v>
      </c>
      <c r="AF57" s="187">
        <f t="shared" si="1"/>
        <v>31.666666666666668</v>
      </c>
      <c r="AH57" s="125">
        <f t="shared" si="6"/>
        <v>28</v>
      </c>
    </row>
    <row r="58" spans="1:34" s="125" customFormat="1" ht="18.75" customHeight="1" x14ac:dyDescent="0.25">
      <c r="A58" s="125" t="s">
        <v>7</v>
      </c>
      <c r="B58" s="126" t="s">
        <v>80</v>
      </c>
      <c r="C58" s="125" t="s">
        <v>99</v>
      </c>
      <c r="D58" s="127">
        <v>5</v>
      </c>
      <c r="E58" s="139">
        <f>(INDEX('Points - Runs'!$A$5:$Z$58,MATCH($A58,'Points - Runs'!$A$5:$A$58,0),MATCH(E$7,'Points - Runs'!$A$5:$Z$5,0)))+((INDEX('Points - Runs 50s'!$A$5:$Z$58,MATCH($A58,'Points - Runs 50s'!$A$5:$A$58,0),MATCH(E$7,'Points - Runs 50s'!$A$5:$Z$5,0)))*25)+((INDEX('Points - Runs 100s'!$A$5:$Z$58,MATCH($A58,'Points - Runs 100s'!$A$5:$A$58,0),MATCH(E$7,'Points - Runs 100s'!$A$5:$Z$5,0)))*50)+((INDEX('Points - Wickets'!$A$5:$Z$58,MATCH($A58,'Points - Wickets'!$A$5:$A$58,0),MATCH(E$7,'Points - Wickets'!$A$5:$Z$5,0)))*10)+((INDEX('Points - 5 fers'!$A$5:$Z$58,MATCH($A58,'Points - 5 fers'!$A$5:$A$58,0),MATCH(E$7,'Points - 5 fers'!$A$5:$Z$5,0)))*50)+((INDEX('Points - Hattrick'!$A$5:$Z$58,MATCH($A58,'Points - Hattrick'!$A$5:$A$58,0),MATCH(E$7,'Points - Hattrick'!$A$5:$Z$5,0)))*100)+((INDEX('Points - Fielding'!$A$5:$Z$58,MATCH($A58,'Points - Fielding'!$A$5:$A$58,0),MATCH(E$7,'Points - Fielding'!$A$5:$Z$5,0)))*10)</f>
        <v>14</v>
      </c>
      <c r="F58" s="139">
        <f>(INDEX('Points - Runs'!$A$5:$Z$58,MATCH($A58,'Points - Runs'!$A$5:$A$58,0),MATCH(F$7,'Points - Runs'!$A$5:$Z$5,0)))+((INDEX('Points - Runs 50s'!$A$5:$Z$58,MATCH($A58,'Points - Runs 50s'!$A$5:$A$58,0),MATCH(F$7,'Points - Runs 50s'!$A$5:$Z$5,0)))*25)+((INDEX('Points - Runs 100s'!$A$5:$Z$58,MATCH($A58,'Points - Runs 100s'!$A$5:$A$58,0),MATCH(F$7,'Points - Runs 100s'!$A$5:$Z$5,0)))*50)+((INDEX('Points - Wickets'!$A$5:$Z$58,MATCH($A58,'Points - Wickets'!$A$5:$A$58,0),MATCH(F$7,'Points - Wickets'!$A$5:$Z$5,0)))*10)+((INDEX('Points - 5 fers'!$A$5:$Z$58,MATCH($A58,'Points - 5 fers'!$A$5:$A$58,0),MATCH(F$7,'Points - 5 fers'!$A$5:$Z$5,0)))*50)+((INDEX('Points - Hattrick'!$A$5:$Z$58,MATCH($A58,'Points - Hattrick'!$A$5:$A$58,0),MATCH(F$7,'Points - Hattrick'!$A$5:$Z$5,0)))*100)+((INDEX('Points - Fielding'!$A$5:$Z$58,MATCH($A58,'Points - Fielding'!$A$5:$A$58,0),MATCH(F$7,'Points - Fielding'!$A$5:$Z$5,0)))*10)</f>
        <v>0</v>
      </c>
      <c r="G58" s="139">
        <f>(INDEX('Points - Runs'!$A$5:$Z$58,MATCH($A58,'Points - Runs'!$A$5:$A$58,0),MATCH(G$7,'Points - Runs'!$A$5:$Z$5,0)))+((INDEX('Points - Runs 50s'!$A$5:$Z$58,MATCH($A58,'Points - Runs 50s'!$A$5:$A$58,0),MATCH(G$7,'Points - Runs 50s'!$A$5:$Z$5,0)))*25)+((INDEX('Points - Runs 100s'!$A$5:$Z$58,MATCH($A58,'Points - Runs 100s'!$A$5:$A$58,0),MATCH(G$7,'Points - Runs 100s'!$A$5:$Z$5,0)))*50)+((INDEX('Points - Wickets'!$A$5:$Z$58,MATCH($A58,'Points - Wickets'!$A$5:$A$58,0),MATCH(G$7,'Points - Wickets'!$A$5:$Z$5,0)))*10)+((INDEX('Points - 5 fers'!$A$5:$Z$58,MATCH($A58,'Points - 5 fers'!$A$5:$A$58,0),MATCH(G$7,'Points - 5 fers'!$A$5:$Z$5,0)))*50)+((INDEX('Points - Hattrick'!$A$5:$Z$58,MATCH($A58,'Points - Hattrick'!$A$5:$A$58,0),MATCH(G$7,'Points - Hattrick'!$A$5:$Z$5,0)))*100)+((INDEX('Points - Fielding'!$A$5:$Z$58,MATCH($A58,'Points - Fielding'!$A$5:$A$58,0),MATCH(G$7,'Points - Fielding'!$A$5:$Z$5,0)))*10)</f>
        <v>27</v>
      </c>
      <c r="H58" s="128">
        <f>(INDEX('Points - Runs'!$A$5:$Z$58,MATCH($A58,'Points - Runs'!$A$5:$A$58,0),MATCH(H$7,'Points - Runs'!$A$5:$Z$5,0)))+((INDEX('Points - Runs 50s'!$A$5:$Z$58,MATCH($A58,'Points - Runs 50s'!$A$5:$A$58,0),MATCH(H$7,'Points - Runs 50s'!$A$5:$Z$5,0)))*25)+((INDEX('Points - Runs 100s'!$A$5:$Z$58,MATCH($A58,'Points - Runs 100s'!$A$5:$A$58,0),MATCH(H$7,'Points - Runs 100s'!$A$5:$Z$5,0)))*50)+((INDEX('Points - Wickets'!$A$5:$Z$58,MATCH($A58,'Points - Wickets'!$A$5:$A$58,0),MATCH(H$7,'Points - Wickets'!$A$5:$Z$5,0)))*10)+((INDEX('Points - 5 fers'!$A$5:$Z$58,MATCH($A58,'Points - 5 fers'!$A$5:$A$58,0),MATCH(H$7,'Points - 5 fers'!$A$5:$Z$5,0)))*50)+((INDEX('Points - Hattrick'!$A$5:$Z$58,MATCH($A58,'Points - Hattrick'!$A$5:$A$58,0),MATCH(H$7,'Points - Hattrick'!$A$5:$Z$5,0)))*100)+((INDEX('Points - Fielding'!$A$5:$Z$58,MATCH($A58,'Points - Fielding'!$A$5:$A$58,0),MATCH(H$7,'Points - Fielding'!$A$5:$Z$5,0)))*10)</f>
        <v>0</v>
      </c>
      <c r="I58" s="128">
        <f>(INDEX('Points - Runs'!$A$5:$Z$58,MATCH($A58,'Points - Runs'!$A$5:$A$58,0),MATCH(I$7,'Points - Runs'!$A$5:$Z$5,0)))+((INDEX('Points - Runs 50s'!$A$5:$Z$58,MATCH($A58,'Points - Runs 50s'!$A$5:$A$58,0),MATCH(I$7,'Points - Runs 50s'!$A$5:$Z$5,0)))*25)+((INDEX('Points - Runs 100s'!$A$5:$Z$58,MATCH($A58,'Points - Runs 100s'!$A$5:$A$58,0),MATCH(I$7,'Points - Runs 100s'!$A$5:$Z$5,0)))*50)+((INDEX('Points - Wickets'!$A$5:$Z$58,MATCH($A58,'Points - Wickets'!$A$5:$A$58,0),MATCH(I$7,'Points - Wickets'!$A$5:$Z$5,0)))*10)+((INDEX('Points - 5 fers'!$A$5:$Z$58,MATCH($A58,'Points - 5 fers'!$A$5:$A$58,0),MATCH(I$7,'Points - 5 fers'!$A$5:$Z$5,0)))*50)+((INDEX('Points - Hattrick'!$A$5:$Z$58,MATCH($A58,'Points - Hattrick'!$A$5:$A$58,0),MATCH(I$7,'Points - Hattrick'!$A$5:$Z$5,0)))*100)+((INDEX('Points - Fielding'!$A$5:$Z$58,MATCH($A58,'Points - Fielding'!$A$5:$A$58,0),MATCH(I$7,'Points - Fielding'!$A$5:$Z$5,0)))*10)</f>
        <v>101</v>
      </c>
      <c r="J58" s="130">
        <f>(INDEX('Points - Runs'!$A$5:$Z$58,MATCH($A58,'Points - Runs'!$A$5:$A$58,0),MATCH(J$7,'Points - Runs'!$A$5:$Z$5,0)))+((INDEX('Points - Runs 50s'!$A$5:$Z$58,MATCH($A58,'Points - Runs 50s'!$A$5:$A$58,0),MATCH(J$7,'Points - Runs 50s'!$A$5:$Z$5,0)))*25)+((INDEX('Points - Runs 100s'!$A$5:$Z$58,MATCH($A58,'Points - Runs 100s'!$A$5:$A$58,0),MATCH(J$7,'Points - Runs 100s'!$A$5:$Z$5,0)))*50)+((INDEX('Points - Wickets'!$A$5:$Z$58,MATCH($A58,'Points - Wickets'!$A$5:$A$58,0),MATCH(J$7,'Points - Wickets'!$A$5:$Z$5,0)))*10)+((INDEX('Points - 5 fers'!$A$5:$Z$58,MATCH($A58,'Points - 5 fers'!$A$5:$A$58,0),MATCH(J$7,'Points - 5 fers'!$A$5:$Z$5,0)))*50)+((INDEX('Points - Hattrick'!$A$5:$Z$58,MATCH($A58,'Points - Hattrick'!$A$5:$A$58,0),MATCH(J$7,'Points - Hattrick'!$A$5:$Z$5,0)))*100)+((INDEX('Points - Fielding'!$A$5:$Z$58,MATCH($A58,'Points - Fielding'!$A$5:$A$58,0),MATCH(J$7,'Points - Fielding'!$A$5:$Z$5,0)))*10)</f>
        <v>0</v>
      </c>
      <c r="K58" s="129">
        <f>(INDEX('Points - Runs'!$A$5:$Z$58,MATCH($A58,'Points - Runs'!$A$5:$A$58,0),MATCH(K$7,'Points - Runs'!$A$5:$Z$5,0)))+((INDEX('Points - Runs 50s'!$A$5:$Z$58,MATCH($A58,'Points - Runs 50s'!$A$5:$A$58,0),MATCH(K$7,'Points - Runs 50s'!$A$5:$Z$5,0)))*25)+((INDEX('Points - Runs 100s'!$A$5:$Z$58,MATCH($A58,'Points - Runs 100s'!$A$5:$A$58,0),MATCH(K$7,'Points - Runs 100s'!$A$5:$Z$5,0)))*50)+((INDEX('Points - Wickets'!$A$5:$Z$58,MATCH($A58,'Points - Wickets'!$A$5:$A$58,0),MATCH(K$7,'Points - Wickets'!$A$5:$Z$5,0)))*10)+((INDEX('Points - 5 fers'!$A$5:$Z$58,MATCH($A58,'Points - 5 fers'!$A$5:$A$58,0),MATCH(K$7,'Points - 5 fers'!$A$5:$Z$5,0)))*50)+((INDEX('Points - Hattrick'!$A$5:$Z$58,MATCH($A58,'Points - Hattrick'!$A$5:$A$58,0),MATCH(K$7,'Points - Hattrick'!$A$5:$Z$5,0)))*100)+((INDEX('Points - Fielding'!$A$5:$Z$58,MATCH($A58,'Points - Fielding'!$A$5:$A$58,0),MATCH(K$7,'Points - Fielding'!$A$5:$Z$5,0)))*10)</f>
        <v>10</v>
      </c>
      <c r="L58" s="130">
        <f>(INDEX('Points - Runs'!$A$5:$Z$58,MATCH($A58,'Points - Runs'!$A$5:$A$58,0),MATCH(L$7,'Points - Runs'!$A$5:$Z$5,0)))+((INDEX('Points - Runs 50s'!$A$5:$Z$58,MATCH($A58,'Points - Runs 50s'!$A$5:$A$58,0),MATCH(L$7,'Points - Runs 50s'!$A$5:$Z$5,0)))*25)+((INDEX('Points - Runs 100s'!$A$5:$Z$58,MATCH($A58,'Points - Runs 100s'!$A$5:$A$58,0),MATCH(L$7,'Points - Runs 100s'!$A$5:$Z$5,0)))*50)+((INDEX('Points - Wickets'!$A$5:$Z$58,MATCH($A58,'Points - Wickets'!$A$5:$A$58,0),MATCH(L$7,'Points - Wickets'!$A$5:$Z$5,0)))*10)+((INDEX('Points - 5 fers'!$A$5:$Z$58,MATCH($A58,'Points - 5 fers'!$A$5:$A$58,0),MATCH(L$7,'Points - 5 fers'!$A$5:$Z$5,0)))*50)+((INDEX('Points - Hattrick'!$A$5:$Z$58,MATCH($A58,'Points - Hattrick'!$A$5:$A$58,0),MATCH(L$7,'Points - Hattrick'!$A$5:$Z$5,0)))*100)+((INDEX('Points - Fielding'!$A$5:$Z$58,MATCH($A58,'Points - Fielding'!$A$5:$A$58,0),MATCH(L$7,'Points - Fielding'!$A$5:$Z$5,0)))*10)</f>
        <v>0</v>
      </c>
      <c r="M58" s="130">
        <f>(INDEX('Points - Runs'!$A$5:$Z$58,MATCH($A58,'Points - Runs'!$A$5:$A$58,0),MATCH(M$7,'Points - Runs'!$A$5:$Z$5,0)))+((INDEX('Points - Runs 50s'!$A$5:$Z$58,MATCH($A58,'Points - Runs 50s'!$A$5:$A$58,0),MATCH(M$7,'Points - Runs 50s'!$A$5:$Z$5,0)))*25)+((INDEX('Points - Runs 100s'!$A$5:$Z$58,MATCH($A58,'Points - Runs 100s'!$A$5:$A$58,0),MATCH(M$7,'Points - Runs 100s'!$A$5:$Z$5,0)))*50)+((INDEX('Points - Wickets'!$A$5:$Z$58,MATCH($A58,'Points - Wickets'!$A$5:$A$58,0),MATCH(M$7,'Points - Wickets'!$A$5:$Z$5,0)))*10)+((INDEX('Points - 5 fers'!$A$5:$Z$58,MATCH($A58,'Points - 5 fers'!$A$5:$A$58,0),MATCH(M$7,'Points - 5 fers'!$A$5:$Z$5,0)))*50)+((INDEX('Points - Hattrick'!$A$5:$Z$58,MATCH($A58,'Points - Hattrick'!$A$5:$A$58,0),MATCH(M$7,'Points - Hattrick'!$A$5:$Z$5,0)))*100)+((INDEX('Points - Fielding'!$A$5:$Z$58,MATCH($A58,'Points - Fielding'!$A$5:$A$58,0),MATCH(M$7,'Points - Fielding'!$A$5:$Z$5,0)))*10)</f>
        <v>20</v>
      </c>
      <c r="N58" s="130">
        <f>(INDEX('Points - Runs'!$A$5:$Z$58,MATCH($A58,'Points - Runs'!$A$5:$A$58,0),MATCH(N$7,'Points - Runs'!$A$5:$Z$5,0)))+((INDEX('Points - Runs 50s'!$A$5:$Z$58,MATCH($A58,'Points - Runs 50s'!$A$5:$A$58,0),MATCH(N$7,'Points - Runs 50s'!$A$5:$Z$5,0)))*25)+((INDEX('Points - Runs 100s'!$A$5:$Z$58,MATCH($A58,'Points - Runs 100s'!$A$5:$A$58,0),MATCH(N$7,'Points - Runs 100s'!$A$5:$Z$5,0)))*50)+((INDEX('Points - Wickets'!$A$5:$Z$58,MATCH($A58,'Points - Wickets'!$A$5:$A$58,0),MATCH(N$7,'Points - Wickets'!$A$5:$Z$5,0)))*10)+((INDEX('Points - 5 fers'!$A$5:$Z$58,MATCH($A58,'Points - 5 fers'!$A$5:$A$58,0),MATCH(N$7,'Points - 5 fers'!$A$5:$Z$5,0)))*50)+((INDEX('Points - Hattrick'!$A$5:$Z$58,MATCH($A58,'Points - Hattrick'!$A$5:$A$58,0),MATCH(N$7,'Points - Hattrick'!$A$5:$Z$5,0)))*100)+((INDEX('Points - Fielding'!$A$5:$Z$58,MATCH($A58,'Points - Fielding'!$A$5:$A$58,0),MATCH(N$7,'Points - Fielding'!$A$5:$Z$5,0)))*10)</f>
        <v>10</v>
      </c>
      <c r="O58" s="130">
        <f>(INDEX('Points - Runs'!$A$5:$Z$58,MATCH($A58,'Points - Runs'!$A$5:$A$58,0),MATCH(O$7,'Points - Runs'!$A$5:$Z$5,0)))+((INDEX('Points - Runs 50s'!$A$5:$Z$58,MATCH($A58,'Points - Runs 50s'!$A$5:$A$58,0),MATCH(O$7,'Points - Runs 50s'!$A$5:$Z$5,0)))*25)+((INDEX('Points - Runs 100s'!$A$5:$Z$58,MATCH($A58,'Points - Runs 100s'!$A$5:$A$58,0),MATCH(O$7,'Points - Runs 100s'!$A$5:$Z$5,0)))*50)+((INDEX('Points - Wickets'!$A$5:$Z$58,MATCH($A58,'Points - Wickets'!$A$5:$A$58,0),MATCH(O$7,'Points - Wickets'!$A$5:$Z$5,0)))*10)+((INDEX('Points - 5 fers'!$A$5:$Z$58,MATCH($A58,'Points - 5 fers'!$A$5:$A$58,0),MATCH(O$7,'Points - 5 fers'!$A$5:$Z$5,0)))*50)+((INDEX('Points - Hattrick'!$A$5:$Z$58,MATCH($A58,'Points - Hattrick'!$A$5:$A$58,0),MATCH(O$7,'Points - Hattrick'!$A$5:$Z$5,0)))*100)+((INDEX('Points - Fielding'!$A$5:$Z$58,MATCH($A58,'Points - Fielding'!$A$5:$A$58,0),MATCH(O$7,'Points - Fielding'!$A$5:$Z$5,0)))*10)</f>
        <v>12</v>
      </c>
      <c r="P58" s="131">
        <f>(INDEX('Points - Runs'!$A$5:$Z$58,MATCH($A58,'Points - Runs'!$A$5:$A$58,0),MATCH(P$7,'Points - Runs'!$A$5:$Z$5,0)))+((INDEX('Points - Runs 50s'!$A$5:$Z$58,MATCH($A58,'Points - Runs 50s'!$A$5:$A$58,0),MATCH(P$7,'Points - Runs 50s'!$A$5:$Z$5,0)))*25)+((INDEX('Points - Runs 100s'!$A$5:$Z$58,MATCH($A58,'Points - Runs 100s'!$A$5:$A$58,0),MATCH(P$7,'Points - Runs 100s'!$A$5:$Z$5,0)))*50)+((INDEX('Points - Wickets'!$A$5:$Z$58,MATCH($A58,'Points - Wickets'!$A$5:$A$58,0),MATCH(P$7,'Points - Wickets'!$A$5:$Z$5,0)))*10)+((INDEX('Points - 5 fers'!$A$5:$Z$58,MATCH($A58,'Points - 5 fers'!$A$5:$A$58,0),MATCH(P$7,'Points - 5 fers'!$A$5:$Z$5,0)))*50)+((INDEX('Points - Hattrick'!$A$5:$Z$58,MATCH($A58,'Points - Hattrick'!$A$5:$A$58,0),MATCH(P$7,'Points - Hattrick'!$A$5:$Z$5,0)))*100)+((INDEX('Points - Fielding'!$A$5:$Z$58,MATCH($A58,'Points - Fielding'!$A$5:$A$58,0),MATCH(P$7,'Points - Fielding'!$A$5:$Z$5,0)))*10)</f>
        <v>22</v>
      </c>
      <c r="Q58" s="128">
        <f>(INDEX('Points - Runs'!$A$5:$Z$58,MATCH($A58,'Points - Runs'!$A$5:$A$58,0),MATCH(Q$7,'Points - Runs'!$A$5:$Z$5,0)))+((INDEX('Points - Runs 50s'!$A$5:$Z$58,MATCH($A58,'Points - Runs 50s'!$A$5:$A$58,0),MATCH(Q$7,'Points - Runs 50s'!$A$5:$Z$5,0)))*25)+((INDEX('Points - Runs 100s'!$A$5:$Z$58,MATCH($A58,'Points - Runs 100s'!$A$5:$A$58,0),MATCH(Q$7,'Points - Runs 100s'!$A$5:$Z$5,0)))*50)+((INDEX('Points - Wickets'!$A$5:$Z$58,MATCH($A58,'Points - Wickets'!$A$5:$A$58,0),MATCH(Q$7,'Points - Wickets'!$A$5:$Z$5,0)))*10)+((INDEX('Points - 5 fers'!$A$5:$Z$58,MATCH($A58,'Points - 5 fers'!$A$5:$A$58,0),MATCH(Q$7,'Points - 5 fers'!$A$5:$Z$5,0)))*50)+((INDEX('Points - Hattrick'!$A$5:$Z$58,MATCH($A58,'Points - Hattrick'!$A$5:$A$58,0),MATCH(Q$7,'Points - Hattrick'!$A$5:$Z$5,0)))*100)+((INDEX('Points - Fielding'!$A$5:$Z$58,MATCH($A58,'Points - Fielding'!$A$5:$A$58,0),MATCH(Q$7,'Points - Fielding'!$A$5:$Z$5,0)))*10)</f>
        <v>0</v>
      </c>
      <c r="R58" s="128">
        <f>(INDEX('Points - Runs'!$A$5:$Z$58,MATCH($A58,'Points - Runs'!$A$5:$A$58,0),MATCH(R$7,'Points - Runs'!$A$5:$Z$5,0)))+((INDEX('Points - Runs 50s'!$A$5:$Z$58,MATCH($A58,'Points - Runs 50s'!$A$5:$A$58,0),MATCH(R$7,'Points - Runs 50s'!$A$5:$Z$5,0)))*25)+((INDEX('Points - Runs 100s'!$A$5:$Z$58,MATCH($A58,'Points - Runs 100s'!$A$5:$A$58,0),MATCH(R$7,'Points - Runs 100s'!$A$5:$Z$5,0)))*50)+((INDEX('Points - Wickets'!$A$5:$Z$58,MATCH($A58,'Points - Wickets'!$A$5:$A$58,0),MATCH(R$7,'Points - Wickets'!$A$5:$Z$5,0)))*10)+((INDEX('Points - 5 fers'!$A$5:$Z$58,MATCH($A58,'Points - 5 fers'!$A$5:$A$58,0),MATCH(R$7,'Points - 5 fers'!$A$5:$Z$5,0)))*50)+((INDEX('Points - Hattrick'!$A$5:$Z$58,MATCH($A58,'Points - Hattrick'!$A$5:$A$58,0),MATCH(R$7,'Points - Hattrick'!$A$5:$Z$5,0)))*100)+((INDEX('Points - Fielding'!$A$5:$Z$58,MATCH($A58,'Points - Fielding'!$A$5:$A$58,0),MATCH(R$7,'Points - Fielding'!$A$5:$Z$5,0)))*10)</f>
        <v>0</v>
      </c>
      <c r="S58" s="128">
        <f>(INDEX('Points - Runs'!$A$5:$Z$58,MATCH($A58,'Points - Runs'!$A$5:$A$58,0),MATCH(S$7,'Points - Runs'!$A$5:$Z$5,0)))+((INDEX('Points - Runs 50s'!$A$5:$Z$58,MATCH($A58,'Points - Runs 50s'!$A$5:$A$58,0),MATCH(S$7,'Points - Runs 50s'!$A$5:$Z$5,0)))*25)+((INDEX('Points - Runs 100s'!$A$5:$Z$58,MATCH($A58,'Points - Runs 100s'!$A$5:$A$58,0),MATCH(S$7,'Points - Runs 100s'!$A$5:$Z$5,0)))*50)+((INDEX('Points - Wickets'!$A$5:$Z$58,MATCH($A58,'Points - Wickets'!$A$5:$A$58,0),MATCH(S$7,'Points - Wickets'!$A$5:$Z$5,0)))*10)+((INDEX('Points - 5 fers'!$A$5:$Z$58,MATCH($A58,'Points - 5 fers'!$A$5:$A$58,0),MATCH(S$7,'Points - 5 fers'!$A$5:$Z$5,0)))*50)+((INDEX('Points - Hattrick'!$A$5:$Z$58,MATCH($A58,'Points - Hattrick'!$A$5:$A$58,0),MATCH(S$7,'Points - Hattrick'!$A$5:$Z$5,0)))*100)+((INDEX('Points - Fielding'!$A$5:$Z$58,MATCH($A58,'Points - Fielding'!$A$5:$A$58,0),MATCH(S$7,'Points - Fielding'!$A$5:$Z$5,0)))*10)</f>
        <v>0</v>
      </c>
      <c r="T58" s="128">
        <f>(INDEX('Points - Runs'!$A$5:$Z$58,MATCH($A58,'Points - Runs'!$A$5:$A$58,0),MATCH(T$7,'Points - Runs'!$A$5:$Z$5,0)))+((INDEX('Points - Runs 50s'!$A$5:$Z$58,MATCH($A58,'Points - Runs 50s'!$A$5:$A$58,0),MATCH(T$7,'Points - Runs 50s'!$A$5:$Z$5,0)))*25)+((INDEX('Points - Runs 100s'!$A$5:$Z$58,MATCH($A58,'Points - Runs 100s'!$A$5:$A$58,0),MATCH(T$7,'Points - Runs 100s'!$A$5:$Z$5,0)))*50)+((INDEX('Points - Wickets'!$A$5:$Z$58,MATCH($A58,'Points - Wickets'!$A$5:$A$58,0),MATCH(T$7,'Points - Wickets'!$A$5:$Z$5,0)))*10)+((INDEX('Points - 5 fers'!$A$5:$Z$58,MATCH($A58,'Points - 5 fers'!$A$5:$A$58,0),MATCH(T$7,'Points - 5 fers'!$A$5:$Z$5,0)))*50)+((INDEX('Points - Hattrick'!$A$5:$Z$58,MATCH($A58,'Points - Hattrick'!$A$5:$A$58,0),MATCH(T$7,'Points - Hattrick'!$A$5:$Z$5,0)))*100)+((INDEX('Points - Fielding'!$A$5:$Z$58,MATCH($A58,'Points - Fielding'!$A$5:$A$58,0),MATCH(T$7,'Points - Fielding'!$A$5:$Z$5,0)))*10)</f>
        <v>0</v>
      </c>
      <c r="U58" s="128">
        <f>(INDEX('Points - Runs'!$A$5:$Z$58,MATCH($A58,'Points - Runs'!$A$5:$A$58,0),MATCH(U$7,'Points - Runs'!$A$5:$Z$5,0)))+((INDEX('Points - Runs 50s'!$A$5:$Z$58,MATCH($A58,'Points - Runs 50s'!$A$5:$A$58,0),MATCH(U$7,'Points - Runs 50s'!$A$5:$Z$5,0)))*25)+((INDEX('Points - Runs 100s'!$A$5:$Z$58,MATCH($A58,'Points - Runs 100s'!$A$5:$A$58,0),MATCH(U$7,'Points - Runs 100s'!$A$5:$Z$5,0)))*50)+((INDEX('Points - Wickets'!$A$5:$Z$58,MATCH($A58,'Points - Wickets'!$A$5:$A$58,0),MATCH(U$7,'Points - Wickets'!$A$5:$Z$5,0)))*10)+((INDEX('Points - 5 fers'!$A$5:$Z$58,MATCH($A58,'Points - 5 fers'!$A$5:$A$58,0),MATCH(U$7,'Points - 5 fers'!$A$5:$Z$5,0)))*50)+((INDEX('Points - Hattrick'!$A$5:$Z$58,MATCH($A58,'Points - Hattrick'!$A$5:$A$58,0),MATCH(U$7,'Points - Hattrick'!$A$5:$Z$5,0)))*100)+((INDEX('Points - Fielding'!$A$5:$Z$58,MATCH($A58,'Points - Fielding'!$A$5:$A$58,0),MATCH(U$7,'Points - Fielding'!$A$5:$Z$5,0)))*10)</f>
        <v>0</v>
      </c>
      <c r="V58" s="128">
        <f>(INDEX('Points - Runs'!$A$5:$Z$58,MATCH($A58,'Points - Runs'!$A$5:$A$58,0),MATCH(V$7,'Points - Runs'!$A$5:$Z$5,0)))+((INDEX('Points - Runs 50s'!$A$5:$Z$58,MATCH($A58,'Points - Runs 50s'!$A$5:$A$58,0),MATCH(V$7,'Points - Runs 50s'!$A$5:$Z$5,0)))*25)+((INDEX('Points - Runs 100s'!$A$5:$Z$58,MATCH($A58,'Points - Runs 100s'!$A$5:$A$58,0),MATCH(V$7,'Points - Runs 100s'!$A$5:$Z$5,0)))*50)+((INDEX('Points - Wickets'!$A$5:$Z$58,MATCH($A58,'Points - Wickets'!$A$5:$A$58,0),MATCH(V$7,'Points - Wickets'!$A$5:$Z$5,0)))*10)+((INDEX('Points - 5 fers'!$A$5:$Z$58,MATCH($A58,'Points - 5 fers'!$A$5:$A$58,0),MATCH(V$7,'Points - 5 fers'!$A$5:$Z$5,0)))*50)+((INDEX('Points - Hattrick'!$A$5:$Z$58,MATCH($A58,'Points - Hattrick'!$A$5:$A$58,0),MATCH(V$7,'Points - Hattrick'!$A$5:$Z$5,0)))*100)+((INDEX('Points - Fielding'!$A$5:$Z$58,MATCH($A58,'Points - Fielding'!$A$5:$A$58,0),MATCH(V$7,'Points - Fielding'!$A$5:$Z$5,0)))*10)</f>
        <v>0</v>
      </c>
      <c r="W58" s="129">
        <f>(INDEX('Points - Runs'!$A$5:$Z$58,MATCH($A58,'Points - Runs'!$A$5:$A$58,0),MATCH(W$7,'Points - Runs'!$A$5:$Z$5,0)))+((INDEX('Points - Runs 50s'!$A$5:$Z$58,MATCH($A58,'Points - Runs 50s'!$A$5:$A$58,0),MATCH(W$7,'Points - Runs 50s'!$A$5:$Z$5,0)))*25)+((INDEX('Points - Runs 100s'!$A$5:$Z$58,MATCH($A58,'Points - Runs 100s'!$A$5:$A$58,0),MATCH(W$7,'Points - Runs 100s'!$A$5:$Z$5,0)))*50)+((INDEX('Points - Wickets'!$A$5:$Z$58,MATCH($A58,'Points - Wickets'!$A$5:$A$58,0),MATCH(W$7,'Points - Wickets'!$A$5:$Z$5,0)))*10)+((INDEX('Points - 5 fers'!$A$5:$Z$58,MATCH($A58,'Points - 5 fers'!$A$5:$A$58,0),MATCH(W$7,'Points - 5 fers'!$A$5:$Z$5,0)))*50)+((INDEX('Points - Hattrick'!$A$5:$Z$58,MATCH($A58,'Points - Hattrick'!$A$5:$A$58,0),MATCH(W$7,'Points - Hattrick'!$A$5:$Z$5,0)))*100)+((INDEX('Points - Fielding'!$A$5:$Z$58,MATCH($A58,'Points - Fielding'!$A$5:$A$58,0),MATCH(W$7,'Points - Fielding'!$A$5:$Z$5,0)))*10)</f>
        <v>0</v>
      </c>
      <c r="X58" s="130">
        <f>(INDEX('Points - Runs'!$A$5:$Z$58,MATCH($A58,'Points - Runs'!$A$5:$A$58,0),MATCH(X$7,'Points - Runs'!$A$5:$Z$5,0)))+((INDEX('Points - Runs 50s'!$A$5:$Z$58,MATCH($A58,'Points - Runs 50s'!$A$5:$A$58,0),MATCH(X$7,'Points - Runs 50s'!$A$5:$Z$5,0)))*25)+((INDEX('Points - Runs 100s'!$A$5:$Z$58,MATCH($A58,'Points - Runs 100s'!$A$5:$A$58,0),MATCH(X$7,'Points - Runs 100s'!$A$5:$Z$5,0)))*50)+((INDEX('Points - Wickets'!$A$5:$Z$58,MATCH($A58,'Points - Wickets'!$A$5:$A$58,0),MATCH(X$7,'Points - Wickets'!$A$5:$Z$5,0)))*10)+((INDEX('Points - 5 fers'!$A$5:$Z$58,MATCH($A58,'Points - 5 fers'!$A$5:$A$58,0),MATCH(X$7,'Points - 5 fers'!$A$5:$Z$5,0)))*50)+((INDEX('Points - Hattrick'!$A$5:$Z$58,MATCH($A58,'Points - Hattrick'!$A$5:$A$58,0),MATCH(X$7,'Points - Hattrick'!$A$5:$Z$5,0)))*100)+((INDEX('Points - Fielding'!$A$5:$Z$58,MATCH($A58,'Points - Fielding'!$A$5:$A$58,0),MATCH(X$7,'Points - Fielding'!$A$5:$Z$5,0)))*10)</f>
        <v>0</v>
      </c>
      <c r="Y58" s="130">
        <f>(INDEX('Points - Runs'!$A$5:$Z$58,MATCH($A58,'Points - Runs'!$A$5:$A$58,0),MATCH(Y$7,'Points - Runs'!$A$5:$Z$5,0)))+((INDEX('Points - Runs 50s'!$A$5:$Z$58,MATCH($A58,'Points - Runs 50s'!$A$5:$A$58,0),MATCH(Y$7,'Points - Runs 50s'!$A$5:$Z$5,0)))*25)+((INDEX('Points - Runs 100s'!$A$5:$Z$58,MATCH($A58,'Points - Runs 100s'!$A$5:$A$58,0),MATCH(Y$7,'Points - Runs 100s'!$A$5:$Z$5,0)))*50)+((INDEX('Points - Wickets'!$A$5:$Z$58,MATCH($A58,'Points - Wickets'!$A$5:$A$58,0),MATCH(Y$7,'Points - Wickets'!$A$5:$Z$5,0)))*10)+((INDEX('Points - 5 fers'!$A$5:$Z$58,MATCH($A58,'Points - 5 fers'!$A$5:$A$58,0),MATCH(Y$7,'Points - 5 fers'!$A$5:$Z$5,0)))*50)+((INDEX('Points - Hattrick'!$A$5:$Z$58,MATCH($A58,'Points - Hattrick'!$A$5:$A$58,0),MATCH(Y$7,'Points - Hattrick'!$A$5:$Z$5,0)))*100)+((INDEX('Points - Fielding'!$A$5:$Z$58,MATCH($A58,'Points - Fielding'!$A$5:$A$58,0),MATCH(Y$7,'Points - Fielding'!$A$5:$Z$5,0)))*10)</f>
        <v>0</v>
      </c>
      <c r="Z58" s="130">
        <f>(INDEX('Points - Runs'!$A$5:$Z$58,MATCH($A58,'Points - Runs'!$A$5:$A$58,0),MATCH(Z$7,'Points - Runs'!$A$5:$Z$5,0)))+((INDEX('Points - Runs 50s'!$A$5:$Z$58,MATCH($A58,'Points - Runs 50s'!$A$5:$A$58,0),MATCH(Z$7,'Points - Runs 50s'!$A$5:$Z$5,0)))*25)+((INDEX('Points - Runs 100s'!$A$5:$Z$58,MATCH($A58,'Points - Runs 100s'!$A$5:$A$58,0),MATCH(Z$7,'Points - Runs 100s'!$A$5:$Z$5,0)))*50)+((INDEX('Points - Wickets'!$A$5:$Z$58,MATCH($A58,'Points - Wickets'!$A$5:$A$58,0),MATCH(Z$7,'Points - Wickets'!$A$5:$Z$5,0)))*10)+((INDEX('Points - 5 fers'!$A$5:$Z$58,MATCH($A58,'Points - 5 fers'!$A$5:$A$58,0),MATCH(Z$7,'Points - 5 fers'!$A$5:$Z$5,0)))*50)+((INDEX('Points - Hattrick'!$A$5:$Z$58,MATCH($A58,'Points - Hattrick'!$A$5:$A$58,0),MATCH(Z$7,'Points - Hattrick'!$A$5:$Z$5,0)))*100)+((INDEX('Points - Fielding'!$A$5:$Z$58,MATCH($A58,'Points - Fielding'!$A$5:$A$58,0),MATCH(Z$7,'Points - Fielding'!$A$5:$Z$5,0)))*10)</f>
        <v>0</v>
      </c>
      <c r="AA58" s="233">
        <f>SUM(E59:J59)</f>
        <v>60</v>
      </c>
      <c r="AB58" s="231">
        <f>SUM(E59:P59)-AA59</f>
        <v>71</v>
      </c>
      <c r="AC58" s="231">
        <f>SUM(E59:V59)-SUM(AA59:AB59)</f>
        <v>0</v>
      </c>
      <c r="AD58" s="231">
        <f>AE59-SUM(AA59:AC59)</f>
        <v>0</v>
      </c>
      <c r="AE58" s="120">
        <f>SUM(E59:Z59)</f>
        <v>131</v>
      </c>
      <c r="AF58" s="187">
        <f>AE59/D59</f>
        <v>29.111111111111111</v>
      </c>
      <c r="AH58" s="125">
        <f t="shared" si="6"/>
        <v>34</v>
      </c>
    </row>
    <row r="59" spans="1:34" s="125" customFormat="1" ht="18.75" customHeight="1" x14ac:dyDescent="0.25">
      <c r="A59" s="125" t="s">
        <v>24</v>
      </c>
      <c r="B59" s="126" t="s">
        <v>79</v>
      </c>
      <c r="C59" s="125" t="s">
        <v>99</v>
      </c>
      <c r="D59" s="127">
        <v>4.5</v>
      </c>
      <c r="E59" s="139">
        <f>(INDEX('Points - Runs'!$A$5:$Z$58,MATCH($A59,'Points - Runs'!$A$5:$A$58,0),MATCH(E$7,'Points - Runs'!$A$5:$Z$5,0)))+((INDEX('Points - Runs 50s'!$A$5:$Z$58,MATCH($A59,'Points - Runs 50s'!$A$5:$A$58,0),MATCH(E$7,'Points - Runs 50s'!$A$5:$Z$5,0)))*25)+((INDEX('Points - Runs 100s'!$A$5:$Z$58,MATCH($A59,'Points - Runs 100s'!$A$5:$A$58,0),MATCH(E$7,'Points - Runs 100s'!$A$5:$Z$5,0)))*50)+((INDEX('Points - Wickets'!$A$5:$Z$58,MATCH($A59,'Points - Wickets'!$A$5:$A$58,0),MATCH(E$7,'Points - Wickets'!$A$5:$Z$5,0)))*10)+((INDEX('Points - 5 fers'!$A$5:$Z$58,MATCH($A59,'Points - 5 fers'!$A$5:$A$58,0),MATCH(E$7,'Points - 5 fers'!$A$5:$Z$5,0)))*50)+((INDEX('Points - Hattrick'!$A$5:$Z$58,MATCH($A59,'Points - Hattrick'!$A$5:$A$58,0),MATCH(E$7,'Points - Hattrick'!$A$5:$Z$5,0)))*100)+((INDEX('Points - Fielding'!$A$5:$Z$58,MATCH($A59,'Points - Fielding'!$A$5:$A$58,0),MATCH(E$7,'Points - Fielding'!$A$5:$Z$5,0)))*10)</f>
        <v>10</v>
      </c>
      <c r="F59" s="139">
        <f>(INDEX('Points - Runs'!$A$5:$Z$58,MATCH($A59,'Points - Runs'!$A$5:$A$58,0),MATCH(F$7,'Points - Runs'!$A$5:$Z$5,0)))+((INDEX('Points - Runs 50s'!$A$5:$Z$58,MATCH($A59,'Points - Runs 50s'!$A$5:$A$58,0),MATCH(F$7,'Points - Runs 50s'!$A$5:$Z$5,0)))*25)+((INDEX('Points - Runs 100s'!$A$5:$Z$58,MATCH($A59,'Points - Runs 100s'!$A$5:$A$58,0),MATCH(F$7,'Points - Runs 100s'!$A$5:$Z$5,0)))*50)+((INDEX('Points - Wickets'!$A$5:$Z$58,MATCH($A59,'Points - Wickets'!$A$5:$A$58,0),MATCH(F$7,'Points - Wickets'!$A$5:$Z$5,0)))*10)+((INDEX('Points - 5 fers'!$A$5:$Z$58,MATCH($A59,'Points - 5 fers'!$A$5:$A$58,0),MATCH(F$7,'Points - 5 fers'!$A$5:$Z$5,0)))*50)+((INDEX('Points - Hattrick'!$A$5:$Z$58,MATCH($A59,'Points - Hattrick'!$A$5:$A$58,0),MATCH(F$7,'Points - Hattrick'!$A$5:$Z$5,0)))*100)+((INDEX('Points - Fielding'!$A$5:$Z$58,MATCH($A59,'Points - Fielding'!$A$5:$A$58,0),MATCH(F$7,'Points - Fielding'!$A$5:$Z$5,0)))*10)</f>
        <v>10</v>
      </c>
      <c r="G59" s="139">
        <f>(INDEX('Points - Runs'!$A$5:$Z$58,MATCH($A59,'Points - Runs'!$A$5:$A$58,0),MATCH(G$7,'Points - Runs'!$A$5:$Z$5,0)))+((INDEX('Points - Runs 50s'!$A$5:$Z$58,MATCH($A59,'Points - Runs 50s'!$A$5:$A$58,0),MATCH(G$7,'Points - Runs 50s'!$A$5:$Z$5,0)))*25)+((INDEX('Points - Runs 100s'!$A$5:$Z$58,MATCH($A59,'Points - Runs 100s'!$A$5:$A$58,0),MATCH(G$7,'Points - Runs 100s'!$A$5:$Z$5,0)))*50)+((INDEX('Points - Wickets'!$A$5:$Z$58,MATCH($A59,'Points - Wickets'!$A$5:$A$58,0),MATCH(G$7,'Points - Wickets'!$A$5:$Z$5,0)))*10)+((INDEX('Points - 5 fers'!$A$5:$Z$58,MATCH($A59,'Points - 5 fers'!$A$5:$A$58,0),MATCH(G$7,'Points - 5 fers'!$A$5:$Z$5,0)))*50)+((INDEX('Points - Hattrick'!$A$5:$Z$58,MATCH($A59,'Points - Hattrick'!$A$5:$A$58,0),MATCH(G$7,'Points - Hattrick'!$A$5:$Z$5,0)))*100)+((INDEX('Points - Fielding'!$A$5:$Z$58,MATCH($A59,'Points - Fielding'!$A$5:$A$58,0),MATCH(G$7,'Points - Fielding'!$A$5:$Z$5,0)))*10)</f>
        <v>10</v>
      </c>
      <c r="H59" s="128">
        <f>(INDEX('Points - Runs'!$A$5:$Z$58,MATCH($A59,'Points - Runs'!$A$5:$A$58,0),MATCH(H$7,'Points - Runs'!$A$5:$Z$5,0)))+((INDEX('Points - Runs 50s'!$A$5:$Z$58,MATCH($A59,'Points - Runs 50s'!$A$5:$A$58,0),MATCH(H$7,'Points - Runs 50s'!$A$5:$Z$5,0)))*25)+((INDEX('Points - Runs 100s'!$A$5:$Z$58,MATCH($A59,'Points - Runs 100s'!$A$5:$A$58,0),MATCH(H$7,'Points - Runs 100s'!$A$5:$Z$5,0)))*50)+((INDEX('Points - Wickets'!$A$5:$Z$58,MATCH($A59,'Points - Wickets'!$A$5:$A$58,0),MATCH(H$7,'Points - Wickets'!$A$5:$Z$5,0)))*10)+((INDEX('Points - 5 fers'!$A$5:$Z$58,MATCH($A59,'Points - 5 fers'!$A$5:$A$58,0),MATCH(H$7,'Points - 5 fers'!$A$5:$Z$5,0)))*50)+((INDEX('Points - Hattrick'!$A$5:$Z$58,MATCH($A59,'Points - Hattrick'!$A$5:$A$58,0),MATCH(H$7,'Points - Hattrick'!$A$5:$Z$5,0)))*100)+((INDEX('Points - Fielding'!$A$5:$Z$58,MATCH($A59,'Points - Fielding'!$A$5:$A$58,0),MATCH(H$7,'Points - Fielding'!$A$5:$Z$5,0)))*10)</f>
        <v>10</v>
      </c>
      <c r="I59" s="128">
        <f>(INDEX('Points - Runs'!$A$5:$Z$58,MATCH($A59,'Points - Runs'!$A$5:$A$58,0),MATCH(I$7,'Points - Runs'!$A$5:$Z$5,0)))+((INDEX('Points - Runs 50s'!$A$5:$Z$58,MATCH($A59,'Points - Runs 50s'!$A$5:$A$58,0),MATCH(I$7,'Points - Runs 50s'!$A$5:$Z$5,0)))*25)+((INDEX('Points - Runs 100s'!$A$5:$Z$58,MATCH($A59,'Points - Runs 100s'!$A$5:$A$58,0),MATCH(I$7,'Points - Runs 100s'!$A$5:$Z$5,0)))*50)+((INDEX('Points - Wickets'!$A$5:$Z$58,MATCH($A59,'Points - Wickets'!$A$5:$A$58,0),MATCH(I$7,'Points - Wickets'!$A$5:$Z$5,0)))*10)+((INDEX('Points - 5 fers'!$A$5:$Z$58,MATCH($A59,'Points - 5 fers'!$A$5:$A$58,0),MATCH(I$7,'Points - 5 fers'!$A$5:$Z$5,0)))*50)+((INDEX('Points - Hattrick'!$A$5:$Z$58,MATCH($A59,'Points - Hattrick'!$A$5:$A$58,0),MATCH(I$7,'Points - Hattrick'!$A$5:$Z$5,0)))*100)+((INDEX('Points - Fielding'!$A$5:$Z$58,MATCH($A59,'Points - Fielding'!$A$5:$A$58,0),MATCH(I$7,'Points - Fielding'!$A$5:$Z$5,0)))*10)</f>
        <v>10</v>
      </c>
      <c r="J59" s="130">
        <f>(INDEX('Points - Runs'!$A$5:$Z$58,MATCH($A59,'Points - Runs'!$A$5:$A$58,0),MATCH(J$7,'Points - Runs'!$A$5:$Z$5,0)))+((INDEX('Points - Runs 50s'!$A$5:$Z$58,MATCH($A59,'Points - Runs 50s'!$A$5:$A$58,0),MATCH(J$7,'Points - Runs 50s'!$A$5:$Z$5,0)))*25)+((INDEX('Points - Runs 100s'!$A$5:$Z$58,MATCH($A59,'Points - Runs 100s'!$A$5:$A$58,0),MATCH(J$7,'Points - Runs 100s'!$A$5:$Z$5,0)))*50)+((INDEX('Points - Wickets'!$A$5:$Z$58,MATCH($A59,'Points - Wickets'!$A$5:$A$58,0),MATCH(J$7,'Points - Wickets'!$A$5:$Z$5,0)))*10)+((INDEX('Points - 5 fers'!$A$5:$Z$58,MATCH($A59,'Points - 5 fers'!$A$5:$A$58,0),MATCH(J$7,'Points - 5 fers'!$A$5:$Z$5,0)))*50)+((INDEX('Points - Hattrick'!$A$5:$Z$58,MATCH($A59,'Points - Hattrick'!$A$5:$A$58,0),MATCH(J$7,'Points - Hattrick'!$A$5:$Z$5,0)))*100)+((INDEX('Points - Fielding'!$A$5:$Z$58,MATCH($A59,'Points - Fielding'!$A$5:$A$58,0),MATCH(J$7,'Points - Fielding'!$A$5:$Z$5,0)))*10)</f>
        <v>10</v>
      </c>
      <c r="K59" s="129">
        <f>(INDEX('Points - Runs'!$A$5:$Z$58,MATCH($A59,'Points - Runs'!$A$5:$A$58,0),MATCH(K$7,'Points - Runs'!$A$5:$Z$5,0)))+((INDEX('Points - Runs 50s'!$A$5:$Z$58,MATCH($A59,'Points - Runs 50s'!$A$5:$A$58,0),MATCH(K$7,'Points - Runs 50s'!$A$5:$Z$5,0)))*25)+((INDEX('Points - Runs 100s'!$A$5:$Z$58,MATCH($A59,'Points - Runs 100s'!$A$5:$A$58,0),MATCH(K$7,'Points - Runs 100s'!$A$5:$Z$5,0)))*50)+((INDEX('Points - Wickets'!$A$5:$Z$58,MATCH($A59,'Points - Wickets'!$A$5:$A$58,0),MATCH(K$7,'Points - Wickets'!$A$5:$Z$5,0)))*10)+((INDEX('Points - 5 fers'!$A$5:$Z$58,MATCH($A59,'Points - 5 fers'!$A$5:$A$58,0),MATCH(K$7,'Points - 5 fers'!$A$5:$Z$5,0)))*50)+((INDEX('Points - Hattrick'!$A$5:$Z$58,MATCH($A59,'Points - Hattrick'!$A$5:$A$58,0),MATCH(K$7,'Points - Hattrick'!$A$5:$Z$5,0)))*100)+((INDEX('Points - Fielding'!$A$5:$Z$58,MATCH($A59,'Points - Fielding'!$A$5:$A$58,0),MATCH(K$7,'Points - Fielding'!$A$5:$Z$5,0)))*10)</f>
        <v>10</v>
      </c>
      <c r="L59" s="130">
        <f>(INDEX('Points - Runs'!$A$5:$Z$58,MATCH($A59,'Points - Runs'!$A$5:$A$58,0),MATCH(L$7,'Points - Runs'!$A$5:$Z$5,0)))+((INDEX('Points - Runs 50s'!$A$5:$Z$58,MATCH($A59,'Points - Runs 50s'!$A$5:$A$58,0),MATCH(L$7,'Points - Runs 50s'!$A$5:$Z$5,0)))*25)+((INDEX('Points - Runs 100s'!$A$5:$Z$58,MATCH($A59,'Points - Runs 100s'!$A$5:$A$58,0),MATCH(L$7,'Points - Runs 100s'!$A$5:$Z$5,0)))*50)+((INDEX('Points - Wickets'!$A$5:$Z$58,MATCH($A59,'Points - Wickets'!$A$5:$A$58,0),MATCH(L$7,'Points - Wickets'!$A$5:$Z$5,0)))*10)+((INDEX('Points - 5 fers'!$A$5:$Z$58,MATCH($A59,'Points - 5 fers'!$A$5:$A$58,0),MATCH(L$7,'Points - 5 fers'!$A$5:$Z$5,0)))*50)+((INDEX('Points - Hattrick'!$A$5:$Z$58,MATCH($A59,'Points - Hattrick'!$A$5:$A$58,0),MATCH(L$7,'Points - Hattrick'!$A$5:$Z$5,0)))*100)+((INDEX('Points - Fielding'!$A$5:$Z$58,MATCH($A59,'Points - Fielding'!$A$5:$A$58,0),MATCH(L$7,'Points - Fielding'!$A$5:$Z$5,0)))*10)</f>
        <v>30</v>
      </c>
      <c r="M59" s="130">
        <f>(INDEX('Points - Runs'!$A$5:$Z$58,MATCH($A59,'Points - Runs'!$A$5:$A$58,0),MATCH(M$7,'Points - Runs'!$A$5:$Z$5,0)))+((INDEX('Points - Runs 50s'!$A$5:$Z$58,MATCH($A59,'Points - Runs 50s'!$A$5:$A$58,0),MATCH(M$7,'Points - Runs 50s'!$A$5:$Z$5,0)))*25)+((INDEX('Points - Runs 100s'!$A$5:$Z$58,MATCH($A59,'Points - Runs 100s'!$A$5:$A$58,0),MATCH(M$7,'Points - Runs 100s'!$A$5:$Z$5,0)))*50)+((INDEX('Points - Wickets'!$A$5:$Z$58,MATCH($A59,'Points - Wickets'!$A$5:$A$58,0),MATCH(M$7,'Points - Wickets'!$A$5:$Z$5,0)))*10)+((INDEX('Points - 5 fers'!$A$5:$Z$58,MATCH($A59,'Points - 5 fers'!$A$5:$A$58,0),MATCH(M$7,'Points - 5 fers'!$A$5:$Z$5,0)))*50)+((INDEX('Points - Hattrick'!$A$5:$Z$58,MATCH($A59,'Points - Hattrick'!$A$5:$A$58,0),MATCH(M$7,'Points - Hattrick'!$A$5:$Z$5,0)))*100)+((INDEX('Points - Fielding'!$A$5:$Z$58,MATCH($A59,'Points - Fielding'!$A$5:$A$58,0),MATCH(M$7,'Points - Fielding'!$A$5:$Z$5,0)))*10)</f>
        <v>0</v>
      </c>
      <c r="N59" s="130">
        <f>(INDEX('Points - Runs'!$A$5:$Z$58,MATCH($A59,'Points - Runs'!$A$5:$A$58,0),MATCH(N$7,'Points - Runs'!$A$5:$Z$5,0)))+((INDEX('Points - Runs 50s'!$A$5:$Z$58,MATCH($A59,'Points - Runs 50s'!$A$5:$A$58,0),MATCH(N$7,'Points - Runs 50s'!$A$5:$Z$5,0)))*25)+((INDEX('Points - Runs 100s'!$A$5:$Z$58,MATCH($A59,'Points - Runs 100s'!$A$5:$A$58,0),MATCH(N$7,'Points - Runs 100s'!$A$5:$Z$5,0)))*50)+((INDEX('Points - Wickets'!$A$5:$Z$58,MATCH($A59,'Points - Wickets'!$A$5:$A$58,0),MATCH(N$7,'Points - Wickets'!$A$5:$Z$5,0)))*10)+((INDEX('Points - 5 fers'!$A$5:$Z$58,MATCH($A59,'Points - 5 fers'!$A$5:$A$58,0),MATCH(N$7,'Points - 5 fers'!$A$5:$Z$5,0)))*50)+((INDEX('Points - Hattrick'!$A$5:$Z$58,MATCH($A59,'Points - Hattrick'!$A$5:$A$58,0),MATCH(N$7,'Points - Hattrick'!$A$5:$Z$5,0)))*100)+((INDEX('Points - Fielding'!$A$5:$Z$58,MATCH($A59,'Points - Fielding'!$A$5:$A$58,0),MATCH(N$7,'Points - Fielding'!$A$5:$Z$5,0)))*10)</f>
        <v>10</v>
      </c>
      <c r="O59" s="130">
        <f>(INDEX('Points - Runs'!$A$5:$Z$58,MATCH($A59,'Points - Runs'!$A$5:$A$58,0),MATCH(O$7,'Points - Runs'!$A$5:$Z$5,0)))+((INDEX('Points - Runs 50s'!$A$5:$Z$58,MATCH($A59,'Points - Runs 50s'!$A$5:$A$58,0),MATCH(O$7,'Points - Runs 50s'!$A$5:$Z$5,0)))*25)+((INDEX('Points - Runs 100s'!$A$5:$Z$58,MATCH($A59,'Points - Runs 100s'!$A$5:$A$58,0),MATCH(O$7,'Points - Runs 100s'!$A$5:$Z$5,0)))*50)+((INDEX('Points - Wickets'!$A$5:$Z$58,MATCH($A59,'Points - Wickets'!$A$5:$A$58,0),MATCH(O$7,'Points - Wickets'!$A$5:$Z$5,0)))*10)+((INDEX('Points - 5 fers'!$A$5:$Z$58,MATCH($A59,'Points - 5 fers'!$A$5:$A$58,0),MATCH(O$7,'Points - 5 fers'!$A$5:$Z$5,0)))*50)+((INDEX('Points - Hattrick'!$A$5:$Z$58,MATCH($A59,'Points - Hattrick'!$A$5:$A$58,0),MATCH(O$7,'Points - Hattrick'!$A$5:$Z$5,0)))*100)+((INDEX('Points - Fielding'!$A$5:$Z$58,MATCH($A59,'Points - Fielding'!$A$5:$A$58,0),MATCH(O$7,'Points - Fielding'!$A$5:$Z$5,0)))*10)</f>
        <v>0</v>
      </c>
      <c r="P59" s="131">
        <f>(INDEX('Points - Runs'!$A$5:$Z$58,MATCH($A59,'Points - Runs'!$A$5:$A$58,0),MATCH(P$7,'Points - Runs'!$A$5:$Z$5,0)))+((INDEX('Points - Runs 50s'!$A$5:$Z$58,MATCH($A59,'Points - Runs 50s'!$A$5:$A$58,0),MATCH(P$7,'Points - Runs 50s'!$A$5:$Z$5,0)))*25)+((INDEX('Points - Runs 100s'!$A$5:$Z$58,MATCH($A59,'Points - Runs 100s'!$A$5:$A$58,0),MATCH(P$7,'Points - Runs 100s'!$A$5:$Z$5,0)))*50)+((INDEX('Points - Wickets'!$A$5:$Z$58,MATCH($A59,'Points - Wickets'!$A$5:$A$58,0),MATCH(P$7,'Points - Wickets'!$A$5:$Z$5,0)))*10)+((INDEX('Points - 5 fers'!$A$5:$Z$58,MATCH($A59,'Points - 5 fers'!$A$5:$A$58,0),MATCH(P$7,'Points - 5 fers'!$A$5:$Z$5,0)))*50)+((INDEX('Points - Hattrick'!$A$5:$Z$58,MATCH($A59,'Points - Hattrick'!$A$5:$A$58,0),MATCH(P$7,'Points - Hattrick'!$A$5:$Z$5,0)))*100)+((INDEX('Points - Fielding'!$A$5:$Z$58,MATCH($A59,'Points - Fielding'!$A$5:$A$58,0),MATCH(P$7,'Points - Fielding'!$A$5:$Z$5,0)))*10)</f>
        <v>21</v>
      </c>
      <c r="Q59" s="128">
        <f>(INDEX('Points - Runs'!$A$5:$Z$58,MATCH($A59,'Points - Runs'!$A$5:$A$58,0),MATCH(Q$7,'Points - Runs'!$A$5:$Z$5,0)))+((INDEX('Points - Runs 50s'!$A$5:$Z$58,MATCH($A59,'Points - Runs 50s'!$A$5:$A$58,0),MATCH(Q$7,'Points - Runs 50s'!$A$5:$Z$5,0)))*25)+((INDEX('Points - Runs 100s'!$A$5:$Z$58,MATCH($A59,'Points - Runs 100s'!$A$5:$A$58,0),MATCH(Q$7,'Points - Runs 100s'!$A$5:$Z$5,0)))*50)+((INDEX('Points - Wickets'!$A$5:$Z$58,MATCH($A59,'Points - Wickets'!$A$5:$A$58,0),MATCH(Q$7,'Points - Wickets'!$A$5:$Z$5,0)))*10)+((INDEX('Points - 5 fers'!$A$5:$Z$58,MATCH($A59,'Points - 5 fers'!$A$5:$A$58,0),MATCH(Q$7,'Points - 5 fers'!$A$5:$Z$5,0)))*50)+((INDEX('Points - Hattrick'!$A$5:$Z$58,MATCH($A59,'Points - Hattrick'!$A$5:$A$58,0),MATCH(Q$7,'Points - Hattrick'!$A$5:$Z$5,0)))*100)+((INDEX('Points - Fielding'!$A$5:$Z$58,MATCH($A59,'Points - Fielding'!$A$5:$A$58,0),MATCH(Q$7,'Points - Fielding'!$A$5:$Z$5,0)))*10)</f>
        <v>0</v>
      </c>
      <c r="R59" s="128">
        <f>(INDEX('Points - Runs'!$A$5:$Z$58,MATCH($A59,'Points - Runs'!$A$5:$A$58,0),MATCH(R$7,'Points - Runs'!$A$5:$Z$5,0)))+((INDEX('Points - Runs 50s'!$A$5:$Z$58,MATCH($A59,'Points - Runs 50s'!$A$5:$A$58,0),MATCH(R$7,'Points - Runs 50s'!$A$5:$Z$5,0)))*25)+((INDEX('Points - Runs 100s'!$A$5:$Z$58,MATCH($A59,'Points - Runs 100s'!$A$5:$A$58,0),MATCH(R$7,'Points - Runs 100s'!$A$5:$Z$5,0)))*50)+((INDEX('Points - Wickets'!$A$5:$Z$58,MATCH($A59,'Points - Wickets'!$A$5:$A$58,0),MATCH(R$7,'Points - Wickets'!$A$5:$Z$5,0)))*10)+((INDEX('Points - 5 fers'!$A$5:$Z$58,MATCH($A59,'Points - 5 fers'!$A$5:$A$58,0),MATCH(R$7,'Points - 5 fers'!$A$5:$Z$5,0)))*50)+((INDEX('Points - Hattrick'!$A$5:$Z$58,MATCH($A59,'Points - Hattrick'!$A$5:$A$58,0),MATCH(R$7,'Points - Hattrick'!$A$5:$Z$5,0)))*100)+((INDEX('Points - Fielding'!$A$5:$Z$58,MATCH($A59,'Points - Fielding'!$A$5:$A$58,0),MATCH(R$7,'Points - Fielding'!$A$5:$Z$5,0)))*10)</f>
        <v>0</v>
      </c>
      <c r="S59" s="128">
        <f>(INDEX('Points - Runs'!$A$5:$Z$58,MATCH($A59,'Points - Runs'!$A$5:$A$58,0),MATCH(S$7,'Points - Runs'!$A$5:$Z$5,0)))+((INDEX('Points - Runs 50s'!$A$5:$Z$58,MATCH($A59,'Points - Runs 50s'!$A$5:$A$58,0),MATCH(S$7,'Points - Runs 50s'!$A$5:$Z$5,0)))*25)+((INDEX('Points - Runs 100s'!$A$5:$Z$58,MATCH($A59,'Points - Runs 100s'!$A$5:$A$58,0),MATCH(S$7,'Points - Runs 100s'!$A$5:$Z$5,0)))*50)+((INDEX('Points - Wickets'!$A$5:$Z$58,MATCH($A59,'Points - Wickets'!$A$5:$A$58,0),MATCH(S$7,'Points - Wickets'!$A$5:$Z$5,0)))*10)+((INDEX('Points - 5 fers'!$A$5:$Z$58,MATCH($A59,'Points - 5 fers'!$A$5:$A$58,0),MATCH(S$7,'Points - 5 fers'!$A$5:$Z$5,0)))*50)+((INDEX('Points - Hattrick'!$A$5:$Z$58,MATCH($A59,'Points - Hattrick'!$A$5:$A$58,0),MATCH(S$7,'Points - Hattrick'!$A$5:$Z$5,0)))*100)+((INDEX('Points - Fielding'!$A$5:$Z$58,MATCH($A59,'Points - Fielding'!$A$5:$A$58,0),MATCH(S$7,'Points - Fielding'!$A$5:$Z$5,0)))*10)</f>
        <v>0</v>
      </c>
      <c r="T59" s="128">
        <f>(INDEX('Points - Runs'!$A$5:$Z$58,MATCH($A59,'Points - Runs'!$A$5:$A$58,0),MATCH(T$7,'Points - Runs'!$A$5:$Z$5,0)))+((INDEX('Points - Runs 50s'!$A$5:$Z$58,MATCH($A59,'Points - Runs 50s'!$A$5:$A$58,0),MATCH(T$7,'Points - Runs 50s'!$A$5:$Z$5,0)))*25)+((INDEX('Points - Runs 100s'!$A$5:$Z$58,MATCH($A59,'Points - Runs 100s'!$A$5:$A$58,0),MATCH(T$7,'Points - Runs 100s'!$A$5:$Z$5,0)))*50)+((INDEX('Points - Wickets'!$A$5:$Z$58,MATCH($A59,'Points - Wickets'!$A$5:$A$58,0),MATCH(T$7,'Points - Wickets'!$A$5:$Z$5,0)))*10)+((INDEX('Points - 5 fers'!$A$5:$Z$58,MATCH($A59,'Points - 5 fers'!$A$5:$A$58,0),MATCH(T$7,'Points - 5 fers'!$A$5:$Z$5,0)))*50)+((INDEX('Points - Hattrick'!$A$5:$Z$58,MATCH($A59,'Points - Hattrick'!$A$5:$A$58,0),MATCH(T$7,'Points - Hattrick'!$A$5:$Z$5,0)))*100)+((INDEX('Points - Fielding'!$A$5:$Z$58,MATCH($A59,'Points - Fielding'!$A$5:$A$58,0),MATCH(T$7,'Points - Fielding'!$A$5:$Z$5,0)))*10)</f>
        <v>0</v>
      </c>
      <c r="U59" s="128">
        <f>(INDEX('Points - Runs'!$A$5:$Z$58,MATCH($A59,'Points - Runs'!$A$5:$A$58,0),MATCH(U$7,'Points - Runs'!$A$5:$Z$5,0)))+((INDEX('Points - Runs 50s'!$A$5:$Z$58,MATCH($A59,'Points - Runs 50s'!$A$5:$A$58,0),MATCH(U$7,'Points - Runs 50s'!$A$5:$Z$5,0)))*25)+((INDEX('Points - Runs 100s'!$A$5:$Z$58,MATCH($A59,'Points - Runs 100s'!$A$5:$A$58,0),MATCH(U$7,'Points - Runs 100s'!$A$5:$Z$5,0)))*50)+((INDEX('Points - Wickets'!$A$5:$Z$58,MATCH($A59,'Points - Wickets'!$A$5:$A$58,0),MATCH(U$7,'Points - Wickets'!$A$5:$Z$5,0)))*10)+((INDEX('Points - 5 fers'!$A$5:$Z$58,MATCH($A59,'Points - 5 fers'!$A$5:$A$58,0),MATCH(U$7,'Points - 5 fers'!$A$5:$Z$5,0)))*50)+((INDEX('Points - Hattrick'!$A$5:$Z$58,MATCH($A59,'Points - Hattrick'!$A$5:$A$58,0),MATCH(U$7,'Points - Hattrick'!$A$5:$Z$5,0)))*100)+((INDEX('Points - Fielding'!$A$5:$Z$58,MATCH($A59,'Points - Fielding'!$A$5:$A$58,0),MATCH(U$7,'Points - Fielding'!$A$5:$Z$5,0)))*10)</f>
        <v>0</v>
      </c>
      <c r="V59" s="128">
        <f>(INDEX('Points - Runs'!$A$5:$Z$58,MATCH($A59,'Points - Runs'!$A$5:$A$58,0),MATCH(V$7,'Points - Runs'!$A$5:$Z$5,0)))+((INDEX('Points - Runs 50s'!$A$5:$Z$58,MATCH($A59,'Points - Runs 50s'!$A$5:$A$58,0),MATCH(V$7,'Points - Runs 50s'!$A$5:$Z$5,0)))*25)+((INDEX('Points - Runs 100s'!$A$5:$Z$58,MATCH($A59,'Points - Runs 100s'!$A$5:$A$58,0),MATCH(V$7,'Points - Runs 100s'!$A$5:$Z$5,0)))*50)+((INDEX('Points - Wickets'!$A$5:$Z$58,MATCH($A59,'Points - Wickets'!$A$5:$A$58,0),MATCH(V$7,'Points - Wickets'!$A$5:$Z$5,0)))*10)+((INDEX('Points - 5 fers'!$A$5:$Z$58,MATCH($A59,'Points - 5 fers'!$A$5:$A$58,0),MATCH(V$7,'Points - 5 fers'!$A$5:$Z$5,0)))*50)+((INDEX('Points - Hattrick'!$A$5:$Z$58,MATCH($A59,'Points - Hattrick'!$A$5:$A$58,0),MATCH(V$7,'Points - Hattrick'!$A$5:$Z$5,0)))*100)+((INDEX('Points - Fielding'!$A$5:$Z$58,MATCH($A59,'Points - Fielding'!$A$5:$A$58,0),MATCH(V$7,'Points - Fielding'!$A$5:$Z$5,0)))*10)</f>
        <v>0</v>
      </c>
      <c r="W59" s="129">
        <f>(INDEX('Points - Runs'!$A$5:$Z$58,MATCH($A59,'Points - Runs'!$A$5:$A$58,0),MATCH(W$7,'Points - Runs'!$A$5:$Z$5,0)))+((INDEX('Points - Runs 50s'!$A$5:$Z$58,MATCH($A59,'Points - Runs 50s'!$A$5:$A$58,0),MATCH(W$7,'Points - Runs 50s'!$A$5:$Z$5,0)))*25)+((INDEX('Points - Runs 100s'!$A$5:$Z$58,MATCH($A59,'Points - Runs 100s'!$A$5:$A$58,0),MATCH(W$7,'Points - Runs 100s'!$A$5:$Z$5,0)))*50)+((INDEX('Points - Wickets'!$A$5:$Z$58,MATCH($A59,'Points - Wickets'!$A$5:$A$58,0),MATCH(W$7,'Points - Wickets'!$A$5:$Z$5,0)))*10)+((INDEX('Points - 5 fers'!$A$5:$Z$58,MATCH($A59,'Points - 5 fers'!$A$5:$A$58,0),MATCH(W$7,'Points - 5 fers'!$A$5:$Z$5,0)))*50)+((INDEX('Points - Hattrick'!$A$5:$Z$58,MATCH($A59,'Points - Hattrick'!$A$5:$A$58,0),MATCH(W$7,'Points - Hattrick'!$A$5:$Z$5,0)))*100)+((INDEX('Points - Fielding'!$A$5:$Z$58,MATCH($A59,'Points - Fielding'!$A$5:$A$58,0),MATCH(W$7,'Points - Fielding'!$A$5:$Z$5,0)))*10)</f>
        <v>0</v>
      </c>
      <c r="X59" s="130">
        <f>(INDEX('Points - Runs'!$A$5:$Z$58,MATCH($A59,'Points - Runs'!$A$5:$A$58,0),MATCH(X$7,'Points - Runs'!$A$5:$Z$5,0)))+((INDEX('Points - Runs 50s'!$A$5:$Z$58,MATCH($A59,'Points - Runs 50s'!$A$5:$A$58,0),MATCH(X$7,'Points - Runs 50s'!$A$5:$Z$5,0)))*25)+((INDEX('Points - Runs 100s'!$A$5:$Z$58,MATCH($A59,'Points - Runs 100s'!$A$5:$A$58,0),MATCH(X$7,'Points - Runs 100s'!$A$5:$Z$5,0)))*50)+((INDEX('Points - Wickets'!$A$5:$Z$58,MATCH($A59,'Points - Wickets'!$A$5:$A$58,0),MATCH(X$7,'Points - Wickets'!$A$5:$Z$5,0)))*10)+((INDEX('Points - 5 fers'!$A$5:$Z$58,MATCH($A59,'Points - 5 fers'!$A$5:$A$58,0),MATCH(X$7,'Points - 5 fers'!$A$5:$Z$5,0)))*50)+((INDEX('Points - Hattrick'!$A$5:$Z$58,MATCH($A59,'Points - Hattrick'!$A$5:$A$58,0),MATCH(X$7,'Points - Hattrick'!$A$5:$Z$5,0)))*100)+((INDEX('Points - Fielding'!$A$5:$Z$58,MATCH($A59,'Points - Fielding'!$A$5:$A$58,0),MATCH(X$7,'Points - Fielding'!$A$5:$Z$5,0)))*10)</f>
        <v>0</v>
      </c>
      <c r="Y59" s="130">
        <f>(INDEX('Points - Runs'!$A$5:$Z$58,MATCH($A59,'Points - Runs'!$A$5:$A$58,0),MATCH(Y$7,'Points - Runs'!$A$5:$Z$5,0)))+((INDEX('Points - Runs 50s'!$A$5:$Z$58,MATCH($A59,'Points - Runs 50s'!$A$5:$A$58,0),MATCH(Y$7,'Points - Runs 50s'!$A$5:$Z$5,0)))*25)+((INDEX('Points - Runs 100s'!$A$5:$Z$58,MATCH($A59,'Points - Runs 100s'!$A$5:$A$58,0),MATCH(Y$7,'Points - Runs 100s'!$A$5:$Z$5,0)))*50)+((INDEX('Points - Wickets'!$A$5:$Z$58,MATCH($A59,'Points - Wickets'!$A$5:$A$58,0),MATCH(Y$7,'Points - Wickets'!$A$5:$Z$5,0)))*10)+((INDEX('Points - 5 fers'!$A$5:$Z$58,MATCH($A59,'Points - 5 fers'!$A$5:$A$58,0),MATCH(Y$7,'Points - 5 fers'!$A$5:$Z$5,0)))*50)+((INDEX('Points - Hattrick'!$A$5:$Z$58,MATCH($A59,'Points - Hattrick'!$A$5:$A$58,0),MATCH(Y$7,'Points - Hattrick'!$A$5:$Z$5,0)))*100)+((INDEX('Points - Fielding'!$A$5:$Z$58,MATCH($A59,'Points - Fielding'!$A$5:$A$58,0),MATCH(Y$7,'Points - Fielding'!$A$5:$Z$5,0)))*10)</f>
        <v>0</v>
      </c>
      <c r="Z59" s="130">
        <f>(INDEX('Points - Runs'!$A$5:$Z$58,MATCH($A59,'Points - Runs'!$A$5:$A$58,0),MATCH(Z$7,'Points - Runs'!$A$5:$Z$5,0)))+((INDEX('Points - Runs 50s'!$A$5:$Z$58,MATCH($A59,'Points - Runs 50s'!$A$5:$A$58,0),MATCH(Z$7,'Points - Runs 50s'!$A$5:$Z$5,0)))*25)+((INDEX('Points - Runs 100s'!$A$5:$Z$58,MATCH($A59,'Points - Runs 100s'!$A$5:$A$58,0),MATCH(Z$7,'Points - Runs 100s'!$A$5:$Z$5,0)))*50)+((INDEX('Points - Wickets'!$A$5:$Z$58,MATCH($A59,'Points - Wickets'!$A$5:$A$58,0),MATCH(Z$7,'Points - Wickets'!$A$5:$Z$5,0)))*10)+((INDEX('Points - 5 fers'!$A$5:$Z$58,MATCH($A59,'Points - 5 fers'!$A$5:$A$58,0),MATCH(Z$7,'Points - 5 fers'!$A$5:$Z$5,0)))*50)+((INDEX('Points - Hattrick'!$A$5:$Z$58,MATCH($A59,'Points - Hattrick'!$A$5:$A$58,0),MATCH(Z$7,'Points - Hattrick'!$A$5:$Z$5,0)))*100)+((INDEX('Points - Fielding'!$A$5:$Z$58,MATCH($A59,'Points - Fielding'!$A$5:$A$58,0),MATCH(Z$7,'Points - Fielding'!$A$5:$Z$5,0)))*10)</f>
        <v>0</v>
      </c>
      <c r="AA59" s="233">
        <f t="shared" si="2"/>
        <v>60</v>
      </c>
      <c r="AB59" s="231">
        <f t="shared" si="3"/>
        <v>71</v>
      </c>
      <c r="AC59" s="231">
        <f t="shared" si="4"/>
        <v>0</v>
      </c>
      <c r="AD59" s="231">
        <f t="shared" si="5"/>
        <v>0</v>
      </c>
      <c r="AE59" s="120">
        <f t="shared" si="0"/>
        <v>131</v>
      </c>
      <c r="AF59" s="187">
        <f t="shared" si="1"/>
        <v>29.111111111111111</v>
      </c>
      <c r="AH59" s="125">
        <f t="shared" si="6"/>
        <v>34</v>
      </c>
    </row>
    <row r="60" spans="1:34" ht="18.75" customHeight="1" x14ac:dyDescent="0.25">
      <c r="A60" s="125" t="s">
        <v>370</v>
      </c>
      <c r="B60" s="126" t="s">
        <v>80</v>
      </c>
      <c r="C60" s="125" t="s">
        <v>99</v>
      </c>
      <c r="D60" s="127">
        <v>4.5</v>
      </c>
      <c r="E60" s="139">
        <f>(INDEX('Points - Runs'!$A$5:$Z$58,MATCH($A60,'Points - Runs'!$A$5:$A$58,0),MATCH(E$7,'Points - Runs'!$A$5:$Z$5,0)))+((INDEX('Points - Runs 50s'!$A$5:$Z$58,MATCH($A60,'Points - Runs 50s'!$A$5:$A$58,0),MATCH(E$7,'Points - Runs 50s'!$A$5:$Z$5,0)))*25)+((INDEX('Points - Runs 100s'!$A$5:$Z$58,MATCH($A60,'Points - Runs 100s'!$A$5:$A$58,0),MATCH(E$7,'Points - Runs 100s'!$A$5:$Z$5,0)))*50)+((INDEX('Points - Wickets'!$A$5:$Z$58,MATCH($A60,'Points - Wickets'!$A$5:$A$58,0),MATCH(E$7,'Points - Wickets'!$A$5:$Z$5,0)))*10)+((INDEX('Points - 5 fers'!$A$5:$Z$58,MATCH($A60,'Points - 5 fers'!$A$5:$A$58,0),MATCH(E$7,'Points - 5 fers'!$A$5:$Z$5,0)))*50)+((INDEX('Points - Hattrick'!$A$5:$Z$58,MATCH($A60,'Points - Hattrick'!$A$5:$A$58,0),MATCH(E$7,'Points - Hattrick'!$A$5:$Z$5,0)))*100)+((INDEX('Points - Fielding'!$A$5:$Z$58,MATCH($A60,'Points - Fielding'!$A$5:$A$58,0),MATCH(E$7,'Points - Fielding'!$A$5:$Z$5,0)))*10)</f>
        <v>0</v>
      </c>
      <c r="F60" s="139">
        <f>(INDEX('Points - Runs'!$A$5:$Z$58,MATCH($A60,'Points - Runs'!$A$5:$A$58,0),MATCH(F$7,'Points - Runs'!$A$5:$Z$5,0)))+((INDEX('Points - Runs 50s'!$A$5:$Z$58,MATCH($A60,'Points - Runs 50s'!$A$5:$A$58,0),MATCH(F$7,'Points - Runs 50s'!$A$5:$Z$5,0)))*25)+((INDEX('Points - Runs 100s'!$A$5:$Z$58,MATCH($A60,'Points - Runs 100s'!$A$5:$A$58,0),MATCH(F$7,'Points - Runs 100s'!$A$5:$Z$5,0)))*50)+((INDEX('Points - Wickets'!$A$5:$Z$58,MATCH($A60,'Points - Wickets'!$A$5:$A$58,0),MATCH(F$7,'Points - Wickets'!$A$5:$Z$5,0)))*10)+((INDEX('Points - 5 fers'!$A$5:$Z$58,MATCH($A60,'Points - 5 fers'!$A$5:$A$58,0),MATCH(F$7,'Points - 5 fers'!$A$5:$Z$5,0)))*50)+((INDEX('Points - Hattrick'!$A$5:$Z$58,MATCH($A60,'Points - Hattrick'!$A$5:$A$58,0),MATCH(F$7,'Points - Hattrick'!$A$5:$Z$5,0)))*100)+((INDEX('Points - Fielding'!$A$5:$Z$58,MATCH($A60,'Points - Fielding'!$A$5:$A$58,0),MATCH(F$7,'Points - Fielding'!$A$5:$Z$5,0)))*10)</f>
        <v>0</v>
      </c>
      <c r="G60" s="139">
        <f>(INDEX('Points - Runs'!$A$5:$Z$58,MATCH($A60,'Points - Runs'!$A$5:$A$58,0),MATCH(G$7,'Points - Runs'!$A$5:$Z$5,0)))+((INDEX('Points - Runs 50s'!$A$5:$Z$58,MATCH($A60,'Points - Runs 50s'!$A$5:$A$58,0),MATCH(G$7,'Points - Runs 50s'!$A$5:$Z$5,0)))*25)+((INDEX('Points - Runs 100s'!$A$5:$Z$58,MATCH($A60,'Points - Runs 100s'!$A$5:$A$58,0),MATCH(G$7,'Points - Runs 100s'!$A$5:$Z$5,0)))*50)+((INDEX('Points - Wickets'!$A$5:$Z$58,MATCH($A60,'Points - Wickets'!$A$5:$A$58,0),MATCH(G$7,'Points - Wickets'!$A$5:$Z$5,0)))*10)+((INDEX('Points - 5 fers'!$A$5:$Z$58,MATCH($A60,'Points - 5 fers'!$A$5:$A$58,0),MATCH(G$7,'Points - 5 fers'!$A$5:$Z$5,0)))*50)+((INDEX('Points - Hattrick'!$A$5:$Z$58,MATCH($A60,'Points - Hattrick'!$A$5:$A$58,0),MATCH(G$7,'Points - Hattrick'!$A$5:$Z$5,0)))*100)+((INDEX('Points - Fielding'!$A$5:$Z$58,MATCH($A60,'Points - Fielding'!$A$5:$A$58,0),MATCH(G$7,'Points - Fielding'!$A$5:$Z$5,0)))*10)</f>
        <v>0</v>
      </c>
      <c r="H60" s="128">
        <f>(INDEX('Points - Runs'!$A$5:$Z$58,MATCH($A60,'Points - Runs'!$A$5:$A$58,0),MATCH(H$7,'Points - Runs'!$A$5:$Z$5,0)))+((INDEX('Points - Runs 50s'!$A$5:$Z$58,MATCH($A60,'Points - Runs 50s'!$A$5:$A$58,0),MATCH(H$7,'Points - Runs 50s'!$A$5:$Z$5,0)))*25)+((INDEX('Points - Runs 100s'!$A$5:$Z$58,MATCH($A60,'Points - Runs 100s'!$A$5:$A$58,0),MATCH(H$7,'Points - Runs 100s'!$A$5:$Z$5,0)))*50)+((INDEX('Points - Wickets'!$A$5:$Z$58,MATCH($A60,'Points - Wickets'!$A$5:$A$58,0),MATCH(H$7,'Points - Wickets'!$A$5:$Z$5,0)))*10)+((INDEX('Points - 5 fers'!$A$5:$Z$58,MATCH($A60,'Points - 5 fers'!$A$5:$A$58,0),MATCH(H$7,'Points - 5 fers'!$A$5:$Z$5,0)))*50)+((INDEX('Points - Hattrick'!$A$5:$Z$58,MATCH($A60,'Points - Hattrick'!$A$5:$A$58,0),MATCH(H$7,'Points - Hattrick'!$A$5:$Z$5,0)))*100)+((INDEX('Points - Fielding'!$A$5:$Z$58,MATCH($A60,'Points - Fielding'!$A$5:$A$58,0),MATCH(H$7,'Points - Fielding'!$A$5:$Z$5,0)))*10)</f>
        <v>0</v>
      </c>
      <c r="I60" s="128">
        <f>(INDEX('Points - Runs'!$A$5:$Z$58,MATCH($A60,'Points - Runs'!$A$5:$A$58,0),MATCH(I$7,'Points - Runs'!$A$5:$Z$5,0)))+((INDEX('Points - Runs 50s'!$A$5:$Z$58,MATCH($A60,'Points - Runs 50s'!$A$5:$A$58,0),MATCH(I$7,'Points - Runs 50s'!$A$5:$Z$5,0)))*25)+((INDEX('Points - Runs 100s'!$A$5:$Z$58,MATCH($A60,'Points - Runs 100s'!$A$5:$A$58,0),MATCH(I$7,'Points - Runs 100s'!$A$5:$Z$5,0)))*50)+((INDEX('Points - Wickets'!$A$5:$Z$58,MATCH($A60,'Points - Wickets'!$A$5:$A$58,0),MATCH(I$7,'Points - Wickets'!$A$5:$Z$5,0)))*10)+((INDEX('Points - 5 fers'!$A$5:$Z$58,MATCH($A60,'Points - 5 fers'!$A$5:$A$58,0),MATCH(I$7,'Points - 5 fers'!$A$5:$Z$5,0)))*50)+((INDEX('Points - Hattrick'!$A$5:$Z$58,MATCH($A60,'Points - Hattrick'!$A$5:$A$58,0),MATCH(I$7,'Points - Hattrick'!$A$5:$Z$5,0)))*100)+((INDEX('Points - Fielding'!$A$5:$Z$58,MATCH($A60,'Points - Fielding'!$A$5:$A$58,0),MATCH(I$7,'Points - Fielding'!$A$5:$Z$5,0)))*10)</f>
        <v>0</v>
      </c>
      <c r="J60" s="130">
        <f>(INDEX('Points - Runs'!$A$5:$Z$58,MATCH($A60,'Points - Runs'!$A$5:$A$58,0),MATCH(J$7,'Points - Runs'!$A$5:$Z$5,0)))+((INDEX('Points - Runs 50s'!$A$5:$Z$58,MATCH($A60,'Points - Runs 50s'!$A$5:$A$58,0),MATCH(J$7,'Points - Runs 50s'!$A$5:$Z$5,0)))*25)+((INDEX('Points - Runs 100s'!$A$5:$Z$58,MATCH($A60,'Points - Runs 100s'!$A$5:$A$58,0),MATCH(J$7,'Points - Runs 100s'!$A$5:$Z$5,0)))*50)+((INDEX('Points - Wickets'!$A$5:$Z$58,MATCH($A60,'Points - Wickets'!$A$5:$A$58,0),MATCH(J$7,'Points - Wickets'!$A$5:$Z$5,0)))*10)+((INDEX('Points - 5 fers'!$A$5:$Z$58,MATCH($A60,'Points - 5 fers'!$A$5:$A$58,0),MATCH(J$7,'Points - 5 fers'!$A$5:$Z$5,0)))*50)+((INDEX('Points - Hattrick'!$A$5:$Z$58,MATCH($A60,'Points - Hattrick'!$A$5:$A$58,0),MATCH(J$7,'Points - Hattrick'!$A$5:$Z$5,0)))*100)+((INDEX('Points - Fielding'!$A$5:$Z$58,MATCH($A60,'Points - Fielding'!$A$5:$A$58,0),MATCH(J$7,'Points - Fielding'!$A$5:$Z$5,0)))*10)</f>
        <v>0</v>
      </c>
      <c r="K60" s="129">
        <f>(INDEX('Points - Runs'!$A$5:$Z$58,MATCH($A60,'Points - Runs'!$A$5:$A$58,0),MATCH(K$7,'Points - Runs'!$A$5:$Z$5,0)))+((INDEX('Points - Runs 50s'!$A$5:$Z$58,MATCH($A60,'Points - Runs 50s'!$A$5:$A$58,0),MATCH(K$7,'Points - Runs 50s'!$A$5:$Z$5,0)))*25)+((INDEX('Points - Runs 100s'!$A$5:$Z$58,MATCH($A60,'Points - Runs 100s'!$A$5:$A$58,0),MATCH(K$7,'Points - Runs 100s'!$A$5:$Z$5,0)))*50)+((INDEX('Points - Wickets'!$A$5:$Z$58,MATCH($A60,'Points - Wickets'!$A$5:$A$58,0),MATCH(K$7,'Points - Wickets'!$A$5:$Z$5,0)))*10)+((INDEX('Points - 5 fers'!$A$5:$Z$58,MATCH($A60,'Points - 5 fers'!$A$5:$A$58,0),MATCH(K$7,'Points - 5 fers'!$A$5:$Z$5,0)))*50)+((INDEX('Points - Hattrick'!$A$5:$Z$58,MATCH($A60,'Points - Hattrick'!$A$5:$A$58,0),MATCH(K$7,'Points - Hattrick'!$A$5:$Z$5,0)))*100)+((INDEX('Points - Fielding'!$A$5:$Z$58,MATCH($A60,'Points - Fielding'!$A$5:$A$58,0),MATCH(K$7,'Points - Fielding'!$A$5:$Z$5,0)))*10)</f>
        <v>25</v>
      </c>
      <c r="L60" s="130">
        <f>(INDEX('Points - Runs'!$A$5:$Z$58,MATCH($A60,'Points - Runs'!$A$5:$A$58,0),MATCH(L$7,'Points - Runs'!$A$5:$Z$5,0)))+((INDEX('Points - Runs 50s'!$A$5:$Z$58,MATCH($A60,'Points - Runs 50s'!$A$5:$A$58,0),MATCH(L$7,'Points - Runs 50s'!$A$5:$Z$5,0)))*25)+((INDEX('Points - Runs 100s'!$A$5:$Z$58,MATCH($A60,'Points - Runs 100s'!$A$5:$A$58,0),MATCH(L$7,'Points - Runs 100s'!$A$5:$Z$5,0)))*50)+((INDEX('Points - Wickets'!$A$5:$Z$58,MATCH($A60,'Points - Wickets'!$A$5:$A$58,0),MATCH(L$7,'Points - Wickets'!$A$5:$Z$5,0)))*10)+((INDEX('Points - 5 fers'!$A$5:$Z$58,MATCH($A60,'Points - 5 fers'!$A$5:$A$58,0),MATCH(L$7,'Points - 5 fers'!$A$5:$Z$5,0)))*50)+((INDEX('Points - Hattrick'!$A$5:$Z$58,MATCH($A60,'Points - Hattrick'!$A$5:$A$58,0),MATCH(L$7,'Points - Hattrick'!$A$5:$Z$5,0)))*100)+((INDEX('Points - Fielding'!$A$5:$Z$58,MATCH($A60,'Points - Fielding'!$A$5:$A$58,0),MATCH(L$7,'Points - Fielding'!$A$5:$Z$5,0)))*10)</f>
        <v>0</v>
      </c>
      <c r="M60" s="130">
        <f>(INDEX('Points - Runs'!$A$5:$Z$58,MATCH($A60,'Points - Runs'!$A$5:$A$58,0),MATCH(M$7,'Points - Runs'!$A$5:$Z$5,0)))+((INDEX('Points - Runs 50s'!$A$5:$Z$58,MATCH($A60,'Points - Runs 50s'!$A$5:$A$58,0),MATCH(M$7,'Points - Runs 50s'!$A$5:$Z$5,0)))*25)+((INDEX('Points - Runs 100s'!$A$5:$Z$58,MATCH($A60,'Points - Runs 100s'!$A$5:$A$58,0),MATCH(M$7,'Points - Runs 100s'!$A$5:$Z$5,0)))*50)+((INDEX('Points - Wickets'!$A$5:$Z$58,MATCH($A60,'Points - Wickets'!$A$5:$A$58,0),MATCH(M$7,'Points - Wickets'!$A$5:$Z$5,0)))*10)+((INDEX('Points - 5 fers'!$A$5:$Z$58,MATCH($A60,'Points - 5 fers'!$A$5:$A$58,0),MATCH(M$7,'Points - 5 fers'!$A$5:$Z$5,0)))*50)+((INDEX('Points - Hattrick'!$A$5:$Z$58,MATCH($A60,'Points - Hattrick'!$A$5:$A$58,0),MATCH(M$7,'Points - Hattrick'!$A$5:$Z$5,0)))*100)+((INDEX('Points - Fielding'!$A$5:$Z$58,MATCH($A60,'Points - Fielding'!$A$5:$A$58,0),MATCH(M$7,'Points - Fielding'!$A$5:$Z$5,0)))*10)</f>
        <v>0</v>
      </c>
      <c r="N60" s="130">
        <f>(INDEX('Points - Runs'!$A$5:$Z$58,MATCH($A60,'Points - Runs'!$A$5:$A$58,0),MATCH(N$7,'Points - Runs'!$A$5:$Z$5,0)))+((INDEX('Points - Runs 50s'!$A$5:$Z$58,MATCH($A60,'Points - Runs 50s'!$A$5:$A$58,0),MATCH(N$7,'Points - Runs 50s'!$A$5:$Z$5,0)))*25)+((INDEX('Points - Runs 100s'!$A$5:$Z$58,MATCH($A60,'Points - Runs 100s'!$A$5:$A$58,0),MATCH(N$7,'Points - Runs 100s'!$A$5:$Z$5,0)))*50)+((INDEX('Points - Wickets'!$A$5:$Z$58,MATCH($A60,'Points - Wickets'!$A$5:$A$58,0),MATCH(N$7,'Points - Wickets'!$A$5:$Z$5,0)))*10)+((INDEX('Points - 5 fers'!$A$5:$Z$58,MATCH($A60,'Points - 5 fers'!$A$5:$A$58,0),MATCH(N$7,'Points - 5 fers'!$A$5:$Z$5,0)))*50)+((INDEX('Points - Hattrick'!$A$5:$Z$58,MATCH($A60,'Points - Hattrick'!$A$5:$A$58,0),MATCH(N$7,'Points - Hattrick'!$A$5:$Z$5,0)))*100)+((INDEX('Points - Fielding'!$A$5:$Z$58,MATCH($A60,'Points - Fielding'!$A$5:$A$58,0),MATCH(N$7,'Points - Fielding'!$A$5:$Z$5,0)))*10)</f>
        <v>20</v>
      </c>
      <c r="O60" s="130">
        <f>(INDEX('Points - Runs'!$A$5:$Z$58,MATCH($A60,'Points - Runs'!$A$5:$A$58,0),MATCH(O$7,'Points - Runs'!$A$5:$Z$5,0)))+((INDEX('Points - Runs 50s'!$A$5:$Z$58,MATCH($A60,'Points - Runs 50s'!$A$5:$A$58,0),MATCH(O$7,'Points - Runs 50s'!$A$5:$Z$5,0)))*25)+((INDEX('Points - Runs 100s'!$A$5:$Z$58,MATCH($A60,'Points - Runs 100s'!$A$5:$A$58,0),MATCH(O$7,'Points - Runs 100s'!$A$5:$Z$5,0)))*50)+((INDEX('Points - Wickets'!$A$5:$Z$58,MATCH($A60,'Points - Wickets'!$A$5:$A$58,0),MATCH(O$7,'Points - Wickets'!$A$5:$Z$5,0)))*10)+((INDEX('Points - 5 fers'!$A$5:$Z$58,MATCH($A60,'Points - 5 fers'!$A$5:$A$58,0),MATCH(O$7,'Points - 5 fers'!$A$5:$Z$5,0)))*50)+((INDEX('Points - Hattrick'!$A$5:$Z$58,MATCH($A60,'Points - Hattrick'!$A$5:$A$58,0),MATCH(O$7,'Points - Hattrick'!$A$5:$Z$5,0)))*100)+((INDEX('Points - Fielding'!$A$5:$Z$58,MATCH($A60,'Points - Fielding'!$A$5:$A$58,0),MATCH(O$7,'Points - Fielding'!$A$5:$Z$5,0)))*10)</f>
        <v>0</v>
      </c>
      <c r="P60" s="131">
        <f>(INDEX('Points - Runs'!$A$5:$Z$58,MATCH($A60,'Points - Runs'!$A$5:$A$58,0),MATCH(P$7,'Points - Runs'!$A$5:$Z$5,0)))+((INDEX('Points - Runs 50s'!$A$5:$Z$58,MATCH($A60,'Points - Runs 50s'!$A$5:$A$58,0),MATCH(P$7,'Points - Runs 50s'!$A$5:$Z$5,0)))*25)+((INDEX('Points - Runs 100s'!$A$5:$Z$58,MATCH($A60,'Points - Runs 100s'!$A$5:$A$58,0),MATCH(P$7,'Points - Runs 100s'!$A$5:$Z$5,0)))*50)+((INDEX('Points - Wickets'!$A$5:$Z$58,MATCH($A60,'Points - Wickets'!$A$5:$A$58,0),MATCH(P$7,'Points - Wickets'!$A$5:$Z$5,0)))*10)+((INDEX('Points - 5 fers'!$A$5:$Z$58,MATCH($A60,'Points - 5 fers'!$A$5:$A$58,0),MATCH(P$7,'Points - 5 fers'!$A$5:$Z$5,0)))*50)+((INDEX('Points - Hattrick'!$A$5:$Z$58,MATCH($A60,'Points - Hattrick'!$A$5:$A$58,0),MATCH(P$7,'Points - Hattrick'!$A$5:$Z$5,0)))*100)+((INDEX('Points - Fielding'!$A$5:$Z$58,MATCH($A60,'Points - Fielding'!$A$5:$A$58,0),MATCH(P$7,'Points - Fielding'!$A$5:$Z$5,0)))*10)</f>
        <v>10</v>
      </c>
      <c r="Q60" s="128">
        <f>(INDEX('Points - Runs'!$A$5:$Z$58,MATCH($A60,'Points - Runs'!$A$5:$A$58,0),MATCH(Q$7,'Points - Runs'!$A$5:$Z$5,0)))+((INDEX('Points - Runs 50s'!$A$5:$Z$58,MATCH($A60,'Points - Runs 50s'!$A$5:$A$58,0),MATCH(Q$7,'Points - Runs 50s'!$A$5:$Z$5,0)))*25)+((INDEX('Points - Runs 100s'!$A$5:$Z$58,MATCH($A60,'Points - Runs 100s'!$A$5:$A$58,0),MATCH(Q$7,'Points - Runs 100s'!$A$5:$Z$5,0)))*50)+((INDEX('Points - Wickets'!$A$5:$Z$58,MATCH($A60,'Points - Wickets'!$A$5:$A$58,0),MATCH(Q$7,'Points - Wickets'!$A$5:$Z$5,0)))*10)+((INDEX('Points - 5 fers'!$A$5:$Z$58,MATCH($A60,'Points - 5 fers'!$A$5:$A$58,0),MATCH(Q$7,'Points - 5 fers'!$A$5:$Z$5,0)))*50)+((INDEX('Points - Hattrick'!$A$5:$Z$58,MATCH($A60,'Points - Hattrick'!$A$5:$A$58,0),MATCH(Q$7,'Points - Hattrick'!$A$5:$Z$5,0)))*100)+((INDEX('Points - Fielding'!$A$5:$Z$58,MATCH($A60,'Points - Fielding'!$A$5:$A$58,0),MATCH(Q$7,'Points - Fielding'!$A$5:$Z$5,0)))*10)</f>
        <v>0</v>
      </c>
      <c r="R60" s="128">
        <f>(INDEX('Points - Runs'!$A$5:$Z$58,MATCH($A60,'Points - Runs'!$A$5:$A$58,0),MATCH(R$7,'Points - Runs'!$A$5:$Z$5,0)))+((INDEX('Points - Runs 50s'!$A$5:$Z$58,MATCH($A60,'Points - Runs 50s'!$A$5:$A$58,0),MATCH(R$7,'Points - Runs 50s'!$A$5:$Z$5,0)))*25)+((INDEX('Points - Runs 100s'!$A$5:$Z$58,MATCH($A60,'Points - Runs 100s'!$A$5:$A$58,0),MATCH(R$7,'Points - Runs 100s'!$A$5:$Z$5,0)))*50)+((INDEX('Points - Wickets'!$A$5:$Z$58,MATCH($A60,'Points - Wickets'!$A$5:$A$58,0),MATCH(R$7,'Points - Wickets'!$A$5:$Z$5,0)))*10)+((INDEX('Points - 5 fers'!$A$5:$Z$58,MATCH($A60,'Points - 5 fers'!$A$5:$A$58,0),MATCH(R$7,'Points - 5 fers'!$A$5:$Z$5,0)))*50)+((INDEX('Points - Hattrick'!$A$5:$Z$58,MATCH($A60,'Points - Hattrick'!$A$5:$A$58,0),MATCH(R$7,'Points - Hattrick'!$A$5:$Z$5,0)))*100)+((INDEX('Points - Fielding'!$A$5:$Z$58,MATCH($A60,'Points - Fielding'!$A$5:$A$58,0),MATCH(R$7,'Points - Fielding'!$A$5:$Z$5,0)))*10)</f>
        <v>0</v>
      </c>
      <c r="S60" s="128">
        <f>(INDEX('Points - Runs'!$A$5:$Z$58,MATCH($A60,'Points - Runs'!$A$5:$A$58,0),MATCH(S$7,'Points - Runs'!$A$5:$Z$5,0)))+((INDEX('Points - Runs 50s'!$A$5:$Z$58,MATCH($A60,'Points - Runs 50s'!$A$5:$A$58,0),MATCH(S$7,'Points - Runs 50s'!$A$5:$Z$5,0)))*25)+((INDEX('Points - Runs 100s'!$A$5:$Z$58,MATCH($A60,'Points - Runs 100s'!$A$5:$A$58,0),MATCH(S$7,'Points - Runs 100s'!$A$5:$Z$5,0)))*50)+((INDEX('Points - Wickets'!$A$5:$Z$58,MATCH($A60,'Points - Wickets'!$A$5:$A$58,0),MATCH(S$7,'Points - Wickets'!$A$5:$Z$5,0)))*10)+((INDEX('Points - 5 fers'!$A$5:$Z$58,MATCH($A60,'Points - 5 fers'!$A$5:$A$58,0),MATCH(S$7,'Points - 5 fers'!$A$5:$Z$5,0)))*50)+((INDEX('Points - Hattrick'!$A$5:$Z$58,MATCH($A60,'Points - Hattrick'!$A$5:$A$58,0),MATCH(S$7,'Points - Hattrick'!$A$5:$Z$5,0)))*100)+((INDEX('Points - Fielding'!$A$5:$Z$58,MATCH($A60,'Points - Fielding'!$A$5:$A$58,0),MATCH(S$7,'Points - Fielding'!$A$5:$Z$5,0)))*10)</f>
        <v>0</v>
      </c>
      <c r="T60" s="128">
        <f>(INDEX('Points - Runs'!$A$5:$Z$58,MATCH($A60,'Points - Runs'!$A$5:$A$58,0),MATCH(T$7,'Points - Runs'!$A$5:$Z$5,0)))+((INDEX('Points - Runs 50s'!$A$5:$Z$58,MATCH($A60,'Points - Runs 50s'!$A$5:$A$58,0),MATCH(T$7,'Points - Runs 50s'!$A$5:$Z$5,0)))*25)+((INDEX('Points - Runs 100s'!$A$5:$Z$58,MATCH($A60,'Points - Runs 100s'!$A$5:$A$58,0),MATCH(T$7,'Points - Runs 100s'!$A$5:$Z$5,0)))*50)+((INDEX('Points - Wickets'!$A$5:$Z$58,MATCH($A60,'Points - Wickets'!$A$5:$A$58,0),MATCH(T$7,'Points - Wickets'!$A$5:$Z$5,0)))*10)+((INDEX('Points - 5 fers'!$A$5:$Z$58,MATCH($A60,'Points - 5 fers'!$A$5:$A$58,0),MATCH(T$7,'Points - 5 fers'!$A$5:$Z$5,0)))*50)+((INDEX('Points - Hattrick'!$A$5:$Z$58,MATCH($A60,'Points - Hattrick'!$A$5:$A$58,0),MATCH(T$7,'Points - Hattrick'!$A$5:$Z$5,0)))*100)+((INDEX('Points - Fielding'!$A$5:$Z$58,MATCH($A60,'Points - Fielding'!$A$5:$A$58,0),MATCH(T$7,'Points - Fielding'!$A$5:$Z$5,0)))*10)</f>
        <v>0</v>
      </c>
      <c r="U60" s="128">
        <f>(INDEX('Points - Runs'!$A$5:$Z$58,MATCH($A60,'Points - Runs'!$A$5:$A$58,0),MATCH(U$7,'Points - Runs'!$A$5:$Z$5,0)))+((INDEX('Points - Runs 50s'!$A$5:$Z$58,MATCH($A60,'Points - Runs 50s'!$A$5:$A$58,0),MATCH(U$7,'Points - Runs 50s'!$A$5:$Z$5,0)))*25)+((INDEX('Points - Runs 100s'!$A$5:$Z$58,MATCH($A60,'Points - Runs 100s'!$A$5:$A$58,0),MATCH(U$7,'Points - Runs 100s'!$A$5:$Z$5,0)))*50)+((INDEX('Points - Wickets'!$A$5:$Z$58,MATCH($A60,'Points - Wickets'!$A$5:$A$58,0),MATCH(U$7,'Points - Wickets'!$A$5:$Z$5,0)))*10)+((INDEX('Points - 5 fers'!$A$5:$Z$58,MATCH($A60,'Points - 5 fers'!$A$5:$A$58,0),MATCH(U$7,'Points - 5 fers'!$A$5:$Z$5,0)))*50)+((INDEX('Points - Hattrick'!$A$5:$Z$58,MATCH($A60,'Points - Hattrick'!$A$5:$A$58,0),MATCH(U$7,'Points - Hattrick'!$A$5:$Z$5,0)))*100)+((INDEX('Points - Fielding'!$A$5:$Z$58,MATCH($A60,'Points - Fielding'!$A$5:$A$58,0),MATCH(U$7,'Points - Fielding'!$A$5:$Z$5,0)))*10)</f>
        <v>0</v>
      </c>
      <c r="V60" s="128">
        <f>(INDEX('Points - Runs'!$A$5:$Z$58,MATCH($A60,'Points - Runs'!$A$5:$A$58,0),MATCH(V$7,'Points - Runs'!$A$5:$Z$5,0)))+((INDEX('Points - Runs 50s'!$A$5:$Z$58,MATCH($A60,'Points - Runs 50s'!$A$5:$A$58,0),MATCH(V$7,'Points - Runs 50s'!$A$5:$Z$5,0)))*25)+((INDEX('Points - Runs 100s'!$A$5:$Z$58,MATCH($A60,'Points - Runs 100s'!$A$5:$A$58,0),MATCH(V$7,'Points - Runs 100s'!$A$5:$Z$5,0)))*50)+((INDEX('Points - Wickets'!$A$5:$Z$58,MATCH($A60,'Points - Wickets'!$A$5:$A$58,0),MATCH(V$7,'Points - Wickets'!$A$5:$Z$5,0)))*10)+((INDEX('Points - 5 fers'!$A$5:$Z$58,MATCH($A60,'Points - 5 fers'!$A$5:$A$58,0),MATCH(V$7,'Points - 5 fers'!$A$5:$Z$5,0)))*50)+((INDEX('Points - Hattrick'!$A$5:$Z$58,MATCH($A60,'Points - Hattrick'!$A$5:$A$58,0),MATCH(V$7,'Points - Hattrick'!$A$5:$Z$5,0)))*100)+((INDEX('Points - Fielding'!$A$5:$Z$58,MATCH($A60,'Points - Fielding'!$A$5:$A$58,0),MATCH(V$7,'Points - Fielding'!$A$5:$Z$5,0)))*10)</f>
        <v>0</v>
      </c>
      <c r="W60" s="129">
        <f>(INDEX('Points - Runs'!$A$5:$Z$58,MATCH($A60,'Points - Runs'!$A$5:$A$58,0),MATCH(W$7,'Points - Runs'!$A$5:$Z$5,0)))+((INDEX('Points - Runs 50s'!$A$5:$Z$58,MATCH($A60,'Points - Runs 50s'!$A$5:$A$58,0),MATCH(W$7,'Points - Runs 50s'!$A$5:$Z$5,0)))*25)+((INDEX('Points - Runs 100s'!$A$5:$Z$58,MATCH($A60,'Points - Runs 100s'!$A$5:$A$58,0),MATCH(W$7,'Points - Runs 100s'!$A$5:$Z$5,0)))*50)+((INDEX('Points - Wickets'!$A$5:$Z$58,MATCH($A60,'Points - Wickets'!$A$5:$A$58,0),MATCH(W$7,'Points - Wickets'!$A$5:$Z$5,0)))*10)+((INDEX('Points - 5 fers'!$A$5:$Z$58,MATCH($A60,'Points - 5 fers'!$A$5:$A$58,0),MATCH(W$7,'Points - 5 fers'!$A$5:$Z$5,0)))*50)+((INDEX('Points - Hattrick'!$A$5:$Z$58,MATCH($A60,'Points - Hattrick'!$A$5:$A$58,0),MATCH(W$7,'Points - Hattrick'!$A$5:$Z$5,0)))*100)+((INDEX('Points - Fielding'!$A$5:$Z$58,MATCH($A60,'Points - Fielding'!$A$5:$A$58,0),MATCH(W$7,'Points - Fielding'!$A$5:$Z$5,0)))*10)</f>
        <v>0</v>
      </c>
      <c r="X60" s="130">
        <f>(INDEX('Points - Runs'!$A$5:$Z$58,MATCH($A60,'Points - Runs'!$A$5:$A$58,0),MATCH(X$7,'Points - Runs'!$A$5:$Z$5,0)))+((INDEX('Points - Runs 50s'!$A$5:$Z$58,MATCH($A60,'Points - Runs 50s'!$A$5:$A$58,0),MATCH(X$7,'Points - Runs 50s'!$A$5:$Z$5,0)))*25)+((INDEX('Points - Runs 100s'!$A$5:$Z$58,MATCH($A60,'Points - Runs 100s'!$A$5:$A$58,0),MATCH(X$7,'Points - Runs 100s'!$A$5:$Z$5,0)))*50)+((INDEX('Points - Wickets'!$A$5:$Z$58,MATCH($A60,'Points - Wickets'!$A$5:$A$58,0),MATCH(X$7,'Points - Wickets'!$A$5:$Z$5,0)))*10)+((INDEX('Points - 5 fers'!$A$5:$Z$58,MATCH($A60,'Points - 5 fers'!$A$5:$A$58,0),MATCH(X$7,'Points - 5 fers'!$A$5:$Z$5,0)))*50)+((INDEX('Points - Hattrick'!$A$5:$Z$58,MATCH($A60,'Points - Hattrick'!$A$5:$A$58,0),MATCH(X$7,'Points - Hattrick'!$A$5:$Z$5,0)))*100)+((INDEX('Points - Fielding'!$A$5:$Z$58,MATCH($A60,'Points - Fielding'!$A$5:$A$58,0),MATCH(X$7,'Points - Fielding'!$A$5:$Z$5,0)))*10)</f>
        <v>0</v>
      </c>
      <c r="Y60" s="130">
        <f>(INDEX('Points - Runs'!$A$5:$Z$58,MATCH($A60,'Points - Runs'!$A$5:$A$58,0),MATCH(Y$7,'Points - Runs'!$A$5:$Z$5,0)))+((INDEX('Points - Runs 50s'!$A$5:$Z$58,MATCH($A60,'Points - Runs 50s'!$A$5:$A$58,0),MATCH(Y$7,'Points - Runs 50s'!$A$5:$Z$5,0)))*25)+((INDEX('Points - Runs 100s'!$A$5:$Z$58,MATCH($A60,'Points - Runs 100s'!$A$5:$A$58,0),MATCH(Y$7,'Points - Runs 100s'!$A$5:$Z$5,0)))*50)+((INDEX('Points - Wickets'!$A$5:$Z$58,MATCH($A60,'Points - Wickets'!$A$5:$A$58,0),MATCH(Y$7,'Points - Wickets'!$A$5:$Z$5,0)))*10)+((INDEX('Points - 5 fers'!$A$5:$Z$58,MATCH($A60,'Points - 5 fers'!$A$5:$A$58,0),MATCH(Y$7,'Points - 5 fers'!$A$5:$Z$5,0)))*50)+((INDEX('Points - Hattrick'!$A$5:$Z$58,MATCH($A60,'Points - Hattrick'!$A$5:$A$58,0),MATCH(Y$7,'Points - Hattrick'!$A$5:$Z$5,0)))*100)+((INDEX('Points - Fielding'!$A$5:$Z$58,MATCH($A60,'Points - Fielding'!$A$5:$A$58,0),MATCH(Y$7,'Points - Fielding'!$A$5:$Z$5,0)))*10)</f>
        <v>0</v>
      </c>
      <c r="Z60" s="130">
        <f>(INDEX('Points - Runs'!$A$5:$Z$58,MATCH($A60,'Points - Runs'!$A$5:$A$58,0),MATCH(Z$7,'Points - Runs'!$A$5:$Z$5,0)))+((INDEX('Points - Runs 50s'!$A$5:$Z$58,MATCH($A60,'Points - Runs 50s'!$A$5:$A$58,0),MATCH(Z$7,'Points - Runs 50s'!$A$5:$Z$5,0)))*25)+((INDEX('Points - Runs 100s'!$A$5:$Z$58,MATCH($A60,'Points - Runs 100s'!$A$5:$A$58,0),MATCH(Z$7,'Points - Runs 100s'!$A$5:$Z$5,0)))*50)+((INDEX('Points - Wickets'!$A$5:$Z$58,MATCH($A60,'Points - Wickets'!$A$5:$A$58,0),MATCH(Z$7,'Points - Wickets'!$A$5:$Z$5,0)))*10)+((INDEX('Points - 5 fers'!$A$5:$Z$58,MATCH($A60,'Points - 5 fers'!$A$5:$A$58,0),MATCH(Z$7,'Points - 5 fers'!$A$5:$Z$5,0)))*50)+((INDEX('Points - Hattrick'!$A$5:$Z$58,MATCH($A60,'Points - Hattrick'!$A$5:$A$58,0),MATCH(Z$7,'Points - Hattrick'!$A$5:$Z$5,0)))*100)+((INDEX('Points - Fielding'!$A$5:$Z$58,MATCH($A60,'Points - Fielding'!$A$5:$A$58,0),MATCH(Z$7,'Points - Fielding'!$A$5:$Z$5,0)))*10)</f>
        <v>0</v>
      </c>
      <c r="AA60" s="233">
        <f t="shared" ref="AA60" si="31">SUM(E60:J60)</f>
        <v>0</v>
      </c>
      <c r="AB60" s="231">
        <f t="shared" ref="AB60" si="32">SUM(E60:P60)-AA60</f>
        <v>55</v>
      </c>
      <c r="AC60" s="231">
        <f t="shared" ref="AC60" si="33">SUM(E60:V60)-SUM(AA60:AB60)</f>
        <v>0</v>
      </c>
      <c r="AD60" s="231">
        <f t="shared" ref="AD60" si="34">AE60-SUM(AA60:AC60)</f>
        <v>0</v>
      </c>
      <c r="AE60" s="173">
        <f t="shared" ref="AE60" si="35">SUM(E60:Z60)</f>
        <v>55</v>
      </c>
      <c r="AF60" s="187">
        <f t="shared" ref="AF60" si="36">AE60/D60</f>
        <v>12.222222222222221</v>
      </c>
      <c r="AH60" s="125">
        <f t="shared" si="6"/>
        <v>39</v>
      </c>
    </row>
    <row r="62" spans="1:34" x14ac:dyDescent="0.25">
      <c r="E62" s="86"/>
      <c r="F62" s="86"/>
      <c r="G62" s="86"/>
      <c r="H62" s="86"/>
      <c r="I62" s="86"/>
    </row>
    <row r="63" spans="1:34" x14ac:dyDescent="0.25">
      <c r="E63" s="86"/>
      <c r="F63" s="86"/>
      <c r="G63" s="86"/>
      <c r="H63" s="86"/>
      <c r="I63" s="86"/>
    </row>
    <row r="65" spans="5:10" x14ac:dyDescent="0.25">
      <c r="E65" s="86"/>
      <c r="F65" s="86"/>
      <c r="G65" s="86"/>
      <c r="H65" s="86"/>
      <c r="I65" s="86"/>
      <c r="J65" s="86"/>
    </row>
    <row r="66" spans="5:10" x14ac:dyDescent="0.25">
      <c r="E66" s="86"/>
      <c r="F66" s="86"/>
      <c r="G66" s="86"/>
      <c r="H66" s="86"/>
      <c r="I66" s="86"/>
    </row>
    <row r="67" spans="5:10" x14ac:dyDescent="0.25">
      <c r="E67" s="86"/>
      <c r="F67" s="86"/>
      <c r="G67" s="86"/>
      <c r="H67" s="86"/>
      <c r="I67" s="86"/>
    </row>
    <row r="69" spans="5:10" x14ac:dyDescent="0.25">
      <c r="E69" s="86"/>
      <c r="F69" s="86"/>
      <c r="G69" s="86"/>
      <c r="H69" s="86"/>
      <c r="I69" s="86"/>
    </row>
    <row r="70" spans="5:10" x14ac:dyDescent="0.25">
      <c r="E70" s="86"/>
      <c r="F70" s="86"/>
      <c r="G70" s="86"/>
      <c r="H70" s="86"/>
      <c r="I70" s="86"/>
    </row>
    <row r="72" spans="5:10" x14ac:dyDescent="0.25">
      <c r="E72" s="86"/>
      <c r="F72" s="86"/>
      <c r="G72" s="86"/>
      <c r="H72" s="86"/>
      <c r="I72" s="86"/>
    </row>
    <row r="73" spans="5:10" x14ac:dyDescent="0.25">
      <c r="E73" s="86"/>
      <c r="F73" s="86"/>
      <c r="G73" s="86"/>
      <c r="H73" s="86"/>
      <c r="I73" s="86"/>
    </row>
  </sheetData>
  <mergeCells count="13">
    <mergeCell ref="AD5:AD7"/>
    <mergeCell ref="AF5:AF7"/>
    <mergeCell ref="A1:AE1"/>
    <mergeCell ref="A2:AE2"/>
    <mergeCell ref="A5:A7"/>
    <mergeCell ref="B5:B7"/>
    <mergeCell ref="C5:C7"/>
    <mergeCell ref="D5:D7"/>
    <mergeCell ref="E5:Z5"/>
    <mergeCell ref="AE5:AE7"/>
    <mergeCell ref="AA5:AA7"/>
    <mergeCell ref="AB5:AB7"/>
    <mergeCell ref="AC5:AC7"/>
  </mergeCells>
  <printOptions horizontalCentered="1"/>
  <pageMargins left="0.19685039370078741" right="0.19685039370078741" top="0.19685039370078741" bottom="0.19685039370078741" header="0.31496062992125984" footer="0.31496062992125984"/>
  <pageSetup paperSize="9" scale="77"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V74"/>
  <sheetViews>
    <sheetView zoomScale="85" zoomScaleNormal="85" workbookViewId="0">
      <pane xSplit="4" ySplit="7" topLeftCell="E8" activePane="bottomRight" state="frozen"/>
      <selection activeCell="R31" sqref="R31"/>
      <selection pane="topRight" activeCell="R31" sqref="R31"/>
      <selection pane="bottomLeft" activeCell="R31" sqref="R31"/>
      <selection pane="bottomRight" activeCell="R31" sqref="R31"/>
    </sheetView>
  </sheetViews>
  <sheetFormatPr defaultRowHeight="15" x14ac:dyDescent="0.25"/>
  <cols>
    <col min="1" max="1" width="23" customWidth="1"/>
    <col min="3" max="3" width="15.7109375" customWidth="1"/>
    <col min="5" max="11" width="11.42578125" customWidth="1"/>
    <col min="12" max="12" width="12.7109375" bestFit="1" customWidth="1"/>
    <col min="13" max="13" width="11.42578125" customWidth="1"/>
    <col min="14" max="16" width="11.5703125" customWidth="1"/>
  </cols>
  <sheetData>
    <row r="1" spans="1:22" ht="18.75" x14ac:dyDescent="0.3">
      <c r="A1" s="602" t="s">
        <v>180</v>
      </c>
      <c r="B1" s="603"/>
      <c r="C1" s="603"/>
      <c r="D1" s="603"/>
      <c r="E1" s="603"/>
      <c r="F1" s="603"/>
      <c r="G1" s="603"/>
      <c r="H1" s="603"/>
      <c r="I1" s="603"/>
      <c r="J1" s="603"/>
      <c r="K1" s="603"/>
      <c r="L1" s="603"/>
      <c r="M1" s="603"/>
      <c r="N1" s="604"/>
      <c r="O1" s="281"/>
      <c r="P1" s="281"/>
    </row>
    <row r="2" spans="1:22" ht="15.75" x14ac:dyDescent="0.25">
      <c r="A2" s="605" t="s">
        <v>400</v>
      </c>
      <c r="B2" s="606"/>
      <c r="C2" s="606"/>
      <c r="D2" s="606"/>
      <c r="E2" s="606"/>
      <c r="F2" s="606"/>
      <c r="G2" s="606"/>
      <c r="H2" s="606"/>
      <c r="I2" s="606"/>
      <c r="J2" s="606"/>
      <c r="K2" s="606"/>
      <c r="L2" s="606"/>
      <c r="M2" s="606"/>
      <c r="N2" s="607"/>
      <c r="O2" s="282"/>
      <c r="P2" s="282"/>
    </row>
    <row r="3" spans="1:22" ht="15.75" x14ac:dyDescent="0.25">
      <c r="A3" s="196"/>
      <c r="B3" s="196"/>
      <c r="C3" s="196"/>
      <c r="D3" s="196"/>
      <c r="E3" s="196"/>
      <c r="F3" s="196"/>
      <c r="G3" s="196"/>
      <c r="H3" s="196"/>
      <c r="I3" s="196"/>
      <c r="J3" s="196"/>
      <c r="K3" s="196"/>
      <c r="L3" s="196"/>
      <c r="M3" s="196"/>
      <c r="N3" s="116"/>
      <c r="O3" s="60"/>
      <c r="P3" s="60"/>
    </row>
    <row r="4" spans="1:22" ht="15.75" x14ac:dyDescent="0.25">
      <c r="A4" s="196"/>
      <c r="B4" s="196"/>
      <c r="C4" s="196"/>
      <c r="D4" s="196"/>
      <c r="E4" s="196"/>
      <c r="F4" s="196"/>
      <c r="G4" s="196"/>
      <c r="H4" s="196"/>
      <c r="I4" s="196"/>
      <c r="J4" s="196"/>
      <c r="K4" s="196"/>
      <c r="L4" s="196"/>
      <c r="M4" s="196"/>
      <c r="N4" s="116"/>
      <c r="O4" s="60"/>
      <c r="P4" s="60"/>
    </row>
    <row r="5" spans="1:22" ht="16.5" thickBot="1" x14ac:dyDescent="0.3">
      <c r="A5" s="235"/>
      <c r="B5" s="47"/>
      <c r="C5" s="47"/>
      <c r="D5" s="47"/>
      <c r="E5" s="47"/>
      <c r="F5" s="47"/>
      <c r="G5" s="47"/>
      <c r="H5" s="47"/>
      <c r="I5" s="47"/>
      <c r="J5" s="47"/>
      <c r="K5" s="47"/>
      <c r="L5" s="47"/>
      <c r="M5" s="47"/>
      <c r="N5" s="47"/>
      <c r="O5" s="60"/>
      <c r="P5" s="60"/>
    </row>
    <row r="6" spans="1:22" ht="18.75" customHeight="1" x14ac:dyDescent="0.25">
      <c r="A6" s="610" t="s">
        <v>57</v>
      </c>
      <c r="B6" s="612" t="s">
        <v>77</v>
      </c>
      <c r="C6" s="614" t="s">
        <v>103</v>
      </c>
      <c r="D6" s="616" t="s">
        <v>106</v>
      </c>
      <c r="E6" s="618" t="s">
        <v>363</v>
      </c>
      <c r="F6" s="619"/>
      <c r="G6" s="619"/>
      <c r="H6" s="619"/>
      <c r="I6" s="619"/>
      <c r="J6" s="619"/>
      <c r="K6" s="619"/>
      <c r="L6" s="620"/>
      <c r="M6" s="621" t="s">
        <v>73</v>
      </c>
      <c r="N6" s="608" t="s">
        <v>364</v>
      </c>
      <c r="O6" s="600" t="s">
        <v>391</v>
      </c>
      <c r="P6" s="283"/>
    </row>
    <row r="7" spans="1:22" ht="18.75" customHeight="1" thickBot="1" x14ac:dyDescent="0.3">
      <c r="A7" s="611"/>
      <c r="B7" s="613"/>
      <c r="C7" s="615"/>
      <c r="D7" s="617"/>
      <c r="E7" s="241" t="s">
        <v>360</v>
      </c>
      <c r="F7" s="249" t="s">
        <v>49</v>
      </c>
      <c r="G7" s="249" t="s">
        <v>53</v>
      </c>
      <c r="H7" s="249" t="s">
        <v>54</v>
      </c>
      <c r="I7" s="249" t="s">
        <v>58</v>
      </c>
      <c r="J7" s="249" t="s">
        <v>361</v>
      </c>
      <c r="K7" s="249" t="s">
        <v>320</v>
      </c>
      <c r="L7" s="245" t="s">
        <v>362</v>
      </c>
      <c r="M7" s="622"/>
      <c r="N7" s="609"/>
      <c r="O7" s="601"/>
      <c r="P7" s="283"/>
      <c r="Q7" s="135"/>
      <c r="R7" s="135"/>
      <c r="S7" s="135"/>
      <c r="T7" s="135"/>
      <c r="U7" s="135"/>
      <c r="V7" s="135"/>
    </row>
    <row r="8" spans="1:22" s="125" customFormat="1" ht="18.75" customHeight="1" x14ac:dyDescent="0.25">
      <c r="A8" s="256" t="s">
        <v>2</v>
      </c>
      <c r="B8" s="262">
        <v>1</v>
      </c>
      <c r="C8" s="263" t="s">
        <v>104</v>
      </c>
      <c r="D8" s="259">
        <v>8.5</v>
      </c>
      <c r="E8" s="242">
        <f>VLOOKUP($A8,Apperances!$A$6:$AB$58,28,FALSE)</f>
        <v>12</v>
      </c>
      <c r="F8" s="250">
        <f>VLOOKUP($A8,'Points - Runs'!$A$6:$AB$59,28,FALSE)</f>
        <v>283</v>
      </c>
      <c r="G8" s="250">
        <f>VLOOKUP($A8,'Points - Runs 50s'!$A$6:$AB$59,28,FALSE)</f>
        <v>2</v>
      </c>
      <c r="H8" s="251">
        <f>VLOOKUP($A8,'Points - Runs 100s'!$A$6:$AB$59,28,FALSE)</f>
        <v>0</v>
      </c>
      <c r="I8" s="251">
        <f>VLOOKUP($A8,'Points - Wickets'!$A$6:$AB$59,28,FALSE)</f>
        <v>0</v>
      </c>
      <c r="J8" s="251">
        <f>VLOOKUP($A8,'Points - 5 fers'!$A$6:$AB$59,28,FALSE)</f>
        <v>0</v>
      </c>
      <c r="K8" s="251">
        <f>VLOOKUP($A8,'Points - Hattrick'!$A$6:$AB$59,28,FALSE)</f>
        <v>0</v>
      </c>
      <c r="L8" s="246">
        <f>VLOOKUP($A8,'Points - Fielding'!$A$6:$AB$59,28,FALSE)</f>
        <v>3</v>
      </c>
      <c r="M8" s="239">
        <f>VLOOKUP($A8,'Points - Player Total'!$A$8:$AE$60,31,FALSE)</f>
        <v>363</v>
      </c>
      <c r="N8" s="236">
        <f>RANK(M8,$M$8:$M$60,0)</f>
        <v>15</v>
      </c>
      <c r="O8" s="285">
        <f>VLOOKUP($A8,'Teams - Window 2'!$A$6:$BH$58,60,FALSE)</f>
        <v>0.46153846153846156</v>
      </c>
      <c r="P8" s="284"/>
    </row>
    <row r="9" spans="1:22" s="125" customFormat="1" ht="18.75" customHeight="1" x14ac:dyDescent="0.25">
      <c r="A9" s="257" t="s">
        <v>6</v>
      </c>
      <c r="B9" s="264" t="s">
        <v>78</v>
      </c>
      <c r="C9" s="265" t="s">
        <v>104</v>
      </c>
      <c r="D9" s="260">
        <v>7</v>
      </c>
      <c r="E9" s="243">
        <f>VLOOKUP($A9,Apperances!$A$6:$AB$58,28,FALSE)</f>
        <v>10</v>
      </c>
      <c r="F9" s="252">
        <f>VLOOKUP($A9,'Points - Runs'!$A$6:$AB$59,28,FALSE)</f>
        <v>316</v>
      </c>
      <c r="G9" s="252">
        <f>VLOOKUP($A9,'Points - Runs 50s'!$A$6:$AB$59,28,FALSE)</f>
        <v>3</v>
      </c>
      <c r="H9" s="253">
        <f>VLOOKUP($A9,'Points - Runs 100s'!$A$6:$AB$59,28,FALSE)</f>
        <v>0</v>
      </c>
      <c r="I9" s="253">
        <f>VLOOKUP($A9,'Points - Wickets'!$A$6:$AB$59,28,FALSE)</f>
        <v>2</v>
      </c>
      <c r="J9" s="253">
        <f>VLOOKUP($A9,'Points - 5 fers'!$A$6:$AB$59,28,FALSE)</f>
        <v>0</v>
      </c>
      <c r="K9" s="253">
        <f>VLOOKUP($A9,'Points - Hattrick'!$A$6:$AB$59,28,FALSE)</f>
        <v>0</v>
      </c>
      <c r="L9" s="247">
        <f>VLOOKUP($A9,'Points - Fielding'!$A$6:$AB$59,28,FALSE)</f>
        <v>2</v>
      </c>
      <c r="M9" s="240">
        <f>VLOOKUP($A9,'Points - Player Total'!$A$8:$AE$60,31,FALSE)</f>
        <v>431</v>
      </c>
      <c r="N9" s="237">
        <f t="shared" ref="N9:N60" si="0">RANK(M9,$M$8:$M$60,0)</f>
        <v>9</v>
      </c>
      <c r="O9" s="286">
        <f>VLOOKUP($A9,'Teams - Window 2'!$A$6:$BH$58,60,FALSE)</f>
        <v>0.11538461538461539</v>
      </c>
      <c r="P9" s="284"/>
    </row>
    <row r="10" spans="1:22" s="125" customFormat="1" ht="18.75" customHeight="1" x14ac:dyDescent="0.25">
      <c r="A10" s="257" t="s">
        <v>12</v>
      </c>
      <c r="B10" s="264" t="s">
        <v>78</v>
      </c>
      <c r="C10" s="265" t="s">
        <v>104</v>
      </c>
      <c r="D10" s="260">
        <v>7</v>
      </c>
      <c r="E10" s="243">
        <f>VLOOKUP($A10,Apperances!$A$6:$AB$58,28,FALSE)</f>
        <v>12</v>
      </c>
      <c r="F10" s="252">
        <f>VLOOKUP($A10,'Points - Runs'!$A$6:$AB$59,28,FALSE)</f>
        <v>447</v>
      </c>
      <c r="G10" s="252">
        <f>VLOOKUP($A10,'Points - Runs 50s'!$A$6:$AB$59,28,FALSE)</f>
        <v>1</v>
      </c>
      <c r="H10" s="253">
        <f>VLOOKUP($A10,'Points - Runs 100s'!$A$6:$AB$59,28,FALSE)</f>
        <v>2</v>
      </c>
      <c r="I10" s="253">
        <f>VLOOKUP($A10,'Points - Wickets'!$A$6:$AB$59,28,FALSE)</f>
        <v>0</v>
      </c>
      <c r="J10" s="253">
        <f>VLOOKUP($A10,'Points - 5 fers'!$A$6:$AB$59,28,FALSE)</f>
        <v>0</v>
      </c>
      <c r="K10" s="253">
        <f>VLOOKUP($A10,'Points - Hattrick'!$A$6:$AB$59,28,FALSE)</f>
        <v>0</v>
      </c>
      <c r="L10" s="247">
        <f>VLOOKUP($A10,'Points - Fielding'!$A$6:$AB$59,28,FALSE)</f>
        <v>11</v>
      </c>
      <c r="M10" s="240">
        <f>VLOOKUP($A10,'Points - Player Total'!$A$8:$AE$60,31,FALSE)</f>
        <v>682</v>
      </c>
      <c r="N10" s="237">
        <f t="shared" si="0"/>
        <v>3</v>
      </c>
      <c r="O10" s="286">
        <f>VLOOKUP($A10,'Teams - Window 2'!$A$6:$BH$58,60,FALSE)</f>
        <v>0.25</v>
      </c>
      <c r="P10" s="284"/>
    </row>
    <row r="11" spans="1:22" s="125" customFormat="1" ht="18.75" customHeight="1" x14ac:dyDescent="0.25">
      <c r="A11" s="257" t="s">
        <v>82</v>
      </c>
      <c r="B11" s="264" t="s">
        <v>79</v>
      </c>
      <c r="C11" s="265" t="s">
        <v>104</v>
      </c>
      <c r="D11" s="260">
        <v>6.5</v>
      </c>
      <c r="E11" s="243">
        <f>VLOOKUP($A11,Apperances!$A$6:$AB$58,28,FALSE)</f>
        <v>10</v>
      </c>
      <c r="F11" s="252">
        <f>VLOOKUP($A11,'Points - Runs'!$A$6:$AB$59,28,FALSE)</f>
        <v>291</v>
      </c>
      <c r="G11" s="252">
        <f>VLOOKUP($A11,'Points - Runs 50s'!$A$6:$AB$59,28,FALSE)</f>
        <v>3</v>
      </c>
      <c r="H11" s="253">
        <f>VLOOKUP($A11,'Points - Runs 100s'!$A$6:$AB$59,28,FALSE)</f>
        <v>0</v>
      </c>
      <c r="I11" s="253">
        <f>VLOOKUP($A11,'Points - Wickets'!$A$6:$AB$59,28,FALSE)</f>
        <v>0</v>
      </c>
      <c r="J11" s="253">
        <f>VLOOKUP($A11,'Points - 5 fers'!$A$6:$AB$59,28,FALSE)</f>
        <v>0</v>
      </c>
      <c r="K11" s="253">
        <f>VLOOKUP($A11,'Points - Hattrick'!$A$6:$AB$59,28,FALSE)</f>
        <v>0</v>
      </c>
      <c r="L11" s="247">
        <f>VLOOKUP($A11,'Points - Fielding'!$A$6:$AB$59,28,FALSE)</f>
        <v>2</v>
      </c>
      <c r="M11" s="240">
        <f>VLOOKUP($A11,'Points - Player Total'!$A$8:$AE$60,31,FALSE)</f>
        <v>386</v>
      </c>
      <c r="N11" s="237">
        <f t="shared" si="0"/>
        <v>10</v>
      </c>
      <c r="O11" s="286">
        <f>VLOOKUP($A11,'Teams - Window 2'!$A$6:$BH$58,60,FALSE)</f>
        <v>0.23076923076923078</v>
      </c>
      <c r="P11" s="284"/>
    </row>
    <row r="12" spans="1:22" s="125" customFormat="1" ht="18.75" customHeight="1" x14ac:dyDescent="0.25">
      <c r="A12" s="257" t="s">
        <v>0</v>
      </c>
      <c r="B12" s="264" t="s">
        <v>78</v>
      </c>
      <c r="C12" s="265" t="s">
        <v>104</v>
      </c>
      <c r="D12" s="260">
        <v>5.5</v>
      </c>
      <c r="E12" s="243">
        <f>VLOOKUP($A12,Apperances!$A$6:$AB$58,28,FALSE)</f>
        <v>11</v>
      </c>
      <c r="F12" s="252">
        <f>VLOOKUP($A12,'Points - Runs'!$A$6:$AB$59,28,FALSE)</f>
        <v>233</v>
      </c>
      <c r="G12" s="252">
        <f>VLOOKUP($A12,'Points - Runs 50s'!$A$6:$AB$59,28,FALSE)</f>
        <v>2</v>
      </c>
      <c r="H12" s="253">
        <f>VLOOKUP($A12,'Points - Runs 100s'!$A$6:$AB$59,28,FALSE)</f>
        <v>0</v>
      </c>
      <c r="I12" s="253">
        <f>VLOOKUP($A12,'Points - Wickets'!$A$6:$AB$59,28,FALSE)</f>
        <v>0</v>
      </c>
      <c r="J12" s="253">
        <f>VLOOKUP($A12,'Points - 5 fers'!$A$6:$AB$59,28,FALSE)</f>
        <v>0</v>
      </c>
      <c r="K12" s="253">
        <f>VLOOKUP($A12,'Points - Hattrick'!$A$6:$AB$59,28,FALSE)</f>
        <v>0</v>
      </c>
      <c r="L12" s="247">
        <f>VLOOKUP($A12,'Points - Fielding'!$A$6:$AB$59,28,FALSE)</f>
        <v>2</v>
      </c>
      <c r="M12" s="240">
        <f>VLOOKUP($A12,'Points - Player Total'!$A$8:$AE$60,31,FALSE)</f>
        <v>303</v>
      </c>
      <c r="N12" s="237">
        <f t="shared" si="0"/>
        <v>20</v>
      </c>
      <c r="O12" s="286">
        <f>VLOOKUP($A12,'Teams - Window 2'!$A$6:$BH$58,60,FALSE)</f>
        <v>0.15384615384615385</v>
      </c>
      <c r="P12" s="284"/>
    </row>
    <row r="13" spans="1:22" s="125" customFormat="1" ht="18.75" customHeight="1" x14ac:dyDescent="0.25">
      <c r="A13" s="257" t="s">
        <v>8</v>
      </c>
      <c r="B13" s="264" t="s">
        <v>80</v>
      </c>
      <c r="C13" s="265" t="s">
        <v>104</v>
      </c>
      <c r="D13" s="260">
        <v>5.5</v>
      </c>
      <c r="E13" s="243">
        <f>VLOOKUP($A13,Apperances!$A$6:$AB$58,28,FALSE)</f>
        <v>8</v>
      </c>
      <c r="F13" s="252">
        <f>VLOOKUP($A13,'Points - Runs'!$A$6:$AB$59,28,FALSE)</f>
        <v>285</v>
      </c>
      <c r="G13" s="252">
        <f>VLOOKUP($A13,'Points - Runs 50s'!$A$6:$AB$59,28,FALSE)</f>
        <v>1</v>
      </c>
      <c r="H13" s="253">
        <f>VLOOKUP($A13,'Points - Runs 100s'!$A$6:$AB$59,28,FALSE)</f>
        <v>0</v>
      </c>
      <c r="I13" s="253">
        <f>VLOOKUP($A13,'Points - Wickets'!$A$6:$AB$59,28,FALSE)</f>
        <v>0</v>
      </c>
      <c r="J13" s="253">
        <f>VLOOKUP($A13,'Points - 5 fers'!$A$6:$AB$59,28,FALSE)</f>
        <v>0</v>
      </c>
      <c r="K13" s="253">
        <f>VLOOKUP($A13,'Points - Hattrick'!$A$6:$AB$59,28,FALSE)</f>
        <v>0</v>
      </c>
      <c r="L13" s="247">
        <f>VLOOKUP($A13,'Points - Fielding'!$A$6:$AB$59,28,FALSE)</f>
        <v>4</v>
      </c>
      <c r="M13" s="240">
        <f>VLOOKUP($A13,'Points - Player Total'!$A$8:$AE$60,31,FALSE)</f>
        <v>350</v>
      </c>
      <c r="N13" s="237">
        <f t="shared" si="0"/>
        <v>17</v>
      </c>
      <c r="O13" s="286">
        <f>VLOOKUP($A13,'Teams - Window 2'!$A$6:$BH$58,60,FALSE)</f>
        <v>0.28846153846153844</v>
      </c>
      <c r="P13" s="284"/>
    </row>
    <row r="14" spans="1:22" s="125" customFormat="1" ht="18.75" customHeight="1" x14ac:dyDescent="0.25">
      <c r="A14" s="257" t="s">
        <v>110</v>
      </c>
      <c r="B14" s="264" t="s">
        <v>79</v>
      </c>
      <c r="C14" s="265" t="s">
        <v>104</v>
      </c>
      <c r="D14" s="260">
        <v>5.5</v>
      </c>
      <c r="E14" s="243">
        <f>VLOOKUP($A14,Apperances!$A$6:$AB$58,28,FALSE)</f>
        <v>11</v>
      </c>
      <c r="F14" s="252">
        <f>VLOOKUP($A14,'Points - Runs'!$A$6:$AB$59,28,FALSE)</f>
        <v>242</v>
      </c>
      <c r="G14" s="252">
        <f>VLOOKUP($A14,'Points - Runs 50s'!$A$6:$AB$59,28,FALSE)</f>
        <v>1</v>
      </c>
      <c r="H14" s="253">
        <f>VLOOKUP($A14,'Points - Runs 100s'!$A$6:$AB$59,28,FALSE)</f>
        <v>0</v>
      </c>
      <c r="I14" s="253">
        <f>VLOOKUP($A14,'Points - Wickets'!$A$6:$AB$59,28,FALSE)</f>
        <v>0</v>
      </c>
      <c r="J14" s="253">
        <f>VLOOKUP($A14,'Points - 5 fers'!$A$6:$AB$59,28,FALSE)</f>
        <v>0</v>
      </c>
      <c r="K14" s="253">
        <f>VLOOKUP($A14,'Points - Hattrick'!$A$6:$AB$59,28,FALSE)</f>
        <v>0</v>
      </c>
      <c r="L14" s="247">
        <f>VLOOKUP($A14,'Points - Fielding'!$A$6:$AB$59,28,FALSE)</f>
        <v>7</v>
      </c>
      <c r="M14" s="240">
        <f>VLOOKUP($A14,'Points - Player Total'!$A$8:$AE$60,31,FALSE)</f>
        <v>337</v>
      </c>
      <c r="N14" s="237">
        <f t="shared" si="0"/>
        <v>18</v>
      </c>
      <c r="O14" s="286">
        <f>VLOOKUP($A14,'Teams - Window 2'!$A$6:$BH$58,60,FALSE)</f>
        <v>0.53846153846153844</v>
      </c>
      <c r="P14" s="284"/>
    </row>
    <row r="15" spans="1:22" s="125" customFormat="1" ht="18.75" customHeight="1" x14ac:dyDescent="0.25">
      <c r="A15" s="257" t="s">
        <v>11</v>
      </c>
      <c r="B15" s="264" t="s">
        <v>80</v>
      </c>
      <c r="C15" s="265" t="s">
        <v>104</v>
      </c>
      <c r="D15" s="260">
        <v>5.5</v>
      </c>
      <c r="E15" s="243">
        <f>VLOOKUP($A15,Apperances!$A$6:$AB$58,28,FALSE)</f>
        <v>5</v>
      </c>
      <c r="F15" s="252">
        <f>VLOOKUP($A15,'Points - Runs'!$A$6:$AB$59,28,FALSE)</f>
        <v>45</v>
      </c>
      <c r="G15" s="252">
        <f>VLOOKUP($A15,'Points - Runs 50s'!$A$6:$AB$59,28,FALSE)</f>
        <v>0</v>
      </c>
      <c r="H15" s="253">
        <f>VLOOKUP($A15,'Points - Runs 100s'!$A$6:$AB$59,28,FALSE)</f>
        <v>0</v>
      </c>
      <c r="I15" s="253">
        <f>VLOOKUP($A15,'Points - Wickets'!$A$6:$AB$59,28,FALSE)</f>
        <v>0</v>
      </c>
      <c r="J15" s="253">
        <f>VLOOKUP($A15,'Points - 5 fers'!$A$6:$AB$59,28,FALSE)</f>
        <v>0</v>
      </c>
      <c r="K15" s="253">
        <f>VLOOKUP($A15,'Points - Hattrick'!$A$6:$AB$59,28,FALSE)</f>
        <v>0</v>
      </c>
      <c r="L15" s="247">
        <f>VLOOKUP($A15,'Points - Fielding'!$A$6:$AB$59,28,FALSE)</f>
        <v>1</v>
      </c>
      <c r="M15" s="240">
        <f>VLOOKUP($A15,'Points - Player Total'!$A$8:$AE$60,31,FALSE)</f>
        <v>55</v>
      </c>
      <c r="N15" s="237">
        <f t="shared" si="0"/>
        <v>39</v>
      </c>
      <c r="O15" s="286">
        <f>VLOOKUP($A15,'Teams - Window 2'!$A$6:$BH$58,60,FALSE)</f>
        <v>1.9230769230769232E-2</v>
      </c>
      <c r="P15" s="284"/>
    </row>
    <row r="16" spans="1:22" s="125" customFormat="1" ht="18.75" customHeight="1" x14ac:dyDescent="0.25">
      <c r="A16" s="257" t="s">
        <v>15</v>
      </c>
      <c r="B16" s="264" t="s">
        <v>79</v>
      </c>
      <c r="C16" s="265" t="s">
        <v>104</v>
      </c>
      <c r="D16" s="260">
        <v>5</v>
      </c>
      <c r="E16" s="243">
        <f>VLOOKUP($A16,Apperances!$A$6:$AB$58,28,FALSE)</f>
        <v>8</v>
      </c>
      <c r="F16" s="252">
        <f>VLOOKUP($A16,'Points - Runs'!$A$6:$AB$59,28,FALSE)</f>
        <v>135</v>
      </c>
      <c r="G16" s="252">
        <f>VLOOKUP($A16,'Points - Runs 50s'!$A$6:$AB$59,28,FALSE)</f>
        <v>0</v>
      </c>
      <c r="H16" s="253">
        <f>VLOOKUP($A16,'Points - Runs 100s'!$A$6:$AB$59,28,FALSE)</f>
        <v>0</v>
      </c>
      <c r="I16" s="253">
        <f>VLOOKUP($A16,'Points - Wickets'!$A$6:$AB$59,28,FALSE)</f>
        <v>0</v>
      </c>
      <c r="J16" s="253">
        <f>VLOOKUP($A16,'Points - 5 fers'!$A$6:$AB$59,28,FALSE)</f>
        <v>0</v>
      </c>
      <c r="K16" s="253">
        <f>VLOOKUP($A16,'Points - Hattrick'!$A$6:$AB$59,28,FALSE)</f>
        <v>0</v>
      </c>
      <c r="L16" s="247">
        <f>VLOOKUP($A16,'Points - Fielding'!$A$6:$AB$59,28,FALSE)</f>
        <v>7</v>
      </c>
      <c r="M16" s="240">
        <f>VLOOKUP($A16,'Points - Player Total'!$A$8:$AE$60,31,FALSE)</f>
        <v>205</v>
      </c>
      <c r="N16" s="237">
        <f t="shared" si="0"/>
        <v>27</v>
      </c>
      <c r="O16" s="286">
        <f>VLOOKUP($A16,'Teams - Window 2'!$A$6:$BH$58,60,FALSE)</f>
        <v>0.23076923076923078</v>
      </c>
      <c r="P16" s="284"/>
    </row>
    <row r="17" spans="1:16" s="125" customFormat="1" ht="18.75" customHeight="1" x14ac:dyDescent="0.25">
      <c r="A17" s="257" t="s">
        <v>13</v>
      </c>
      <c r="B17" s="264" t="s">
        <v>79</v>
      </c>
      <c r="C17" s="265" t="s">
        <v>104</v>
      </c>
      <c r="D17" s="260">
        <v>5</v>
      </c>
      <c r="E17" s="243">
        <f>VLOOKUP($A17,Apperances!$A$6:$AB$58,28,FALSE)</f>
        <v>10</v>
      </c>
      <c r="F17" s="252">
        <f>VLOOKUP($A17,'Points - Runs'!$A$6:$AB$59,28,FALSE)</f>
        <v>412</v>
      </c>
      <c r="G17" s="252">
        <f>VLOOKUP($A17,'Points - Runs 50s'!$A$6:$AB$59,28,FALSE)</f>
        <v>3</v>
      </c>
      <c r="H17" s="253">
        <f>VLOOKUP($A17,'Points - Runs 100s'!$A$6:$AB$59,28,FALSE)</f>
        <v>1</v>
      </c>
      <c r="I17" s="253">
        <f>VLOOKUP($A17,'Points - Wickets'!$A$6:$AB$59,28,FALSE)</f>
        <v>0</v>
      </c>
      <c r="J17" s="253">
        <f>VLOOKUP($A17,'Points - 5 fers'!$A$6:$AB$59,28,FALSE)</f>
        <v>0</v>
      </c>
      <c r="K17" s="253">
        <f>VLOOKUP($A17,'Points - Hattrick'!$A$6:$AB$59,28,FALSE)</f>
        <v>0</v>
      </c>
      <c r="L17" s="247">
        <f>VLOOKUP($A17,'Points - Fielding'!$A$6:$AB$59,28,FALSE)</f>
        <v>7</v>
      </c>
      <c r="M17" s="240">
        <f>VLOOKUP($A17,'Points - Player Total'!$A$8:$AE$60,31,FALSE)</f>
        <v>607</v>
      </c>
      <c r="N17" s="237">
        <f t="shared" si="0"/>
        <v>5</v>
      </c>
      <c r="O17" s="286">
        <f>VLOOKUP($A17,'Teams - Window 2'!$A$6:$BH$58,60,FALSE)</f>
        <v>0.53846153846153844</v>
      </c>
      <c r="P17" s="284"/>
    </row>
    <row r="18" spans="1:16" s="125" customFormat="1" ht="18.75" customHeight="1" x14ac:dyDescent="0.25">
      <c r="A18" s="257" t="s">
        <v>19</v>
      </c>
      <c r="B18" s="264" t="s">
        <v>79</v>
      </c>
      <c r="C18" s="265" t="s">
        <v>104</v>
      </c>
      <c r="D18" s="260">
        <v>5</v>
      </c>
      <c r="E18" s="243">
        <f>VLOOKUP($A18,Apperances!$A$6:$AB$58,28,FALSE)</f>
        <v>3</v>
      </c>
      <c r="F18" s="252">
        <f>VLOOKUP($A18,'Points - Runs'!$A$6:$AB$59,28,FALSE)</f>
        <v>168</v>
      </c>
      <c r="G18" s="252">
        <f>VLOOKUP($A18,'Points - Runs 50s'!$A$6:$AB$59,28,FALSE)</f>
        <v>0</v>
      </c>
      <c r="H18" s="253">
        <f>VLOOKUP($A18,'Points - Runs 100s'!$A$6:$AB$59,28,FALSE)</f>
        <v>1</v>
      </c>
      <c r="I18" s="253">
        <f>VLOOKUP($A18,'Points - Wickets'!$A$6:$AB$59,28,FALSE)</f>
        <v>0</v>
      </c>
      <c r="J18" s="253">
        <f>VLOOKUP($A18,'Points - 5 fers'!$A$6:$AB$59,28,FALSE)</f>
        <v>0</v>
      </c>
      <c r="K18" s="253">
        <f>VLOOKUP($A18,'Points - Hattrick'!$A$6:$AB$59,28,FALSE)</f>
        <v>0</v>
      </c>
      <c r="L18" s="247">
        <f>VLOOKUP($A18,'Points - Fielding'!$A$6:$AB$59,28,FALSE)</f>
        <v>1</v>
      </c>
      <c r="M18" s="240">
        <f>VLOOKUP($A18,'Points - Player Total'!$A$8:$AE$60,31,FALSE)</f>
        <v>228</v>
      </c>
      <c r="N18" s="237">
        <f t="shared" si="0"/>
        <v>24</v>
      </c>
      <c r="O18" s="286">
        <f>VLOOKUP($A18,'Teams - Window 2'!$A$6:$BH$58,60,FALSE)</f>
        <v>1.9230769230769232E-2</v>
      </c>
      <c r="P18" s="284"/>
    </row>
    <row r="19" spans="1:16" s="125" customFormat="1" ht="18.75" customHeight="1" x14ac:dyDescent="0.25">
      <c r="A19" s="257" t="s">
        <v>18</v>
      </c>
      <c r="B19" s="264" t="s">
        <v>80</v>
      </c>
      <c r="C19" s="265" t="s">
        <v>104</v>
      </c>
      <c r="D19" s="260">
        <v>4.5</v>
      </c>
      <c r="E19" s="243">
        <f>VLOOKUP($A19,Apperances!$A$6:$AB$58,28,FALSE)</f>
        <v>11</v>
      </c>
      <c r="F19" s="252">
        <f>VLOOKUP($A19,'Points - Runs'!$A$6:$AB$59,28,FALSE)</f>
        <v>306</v>
      </c>
      <c r="G19" s="252">
        <f>VLOOKUP($A19,'Points - Runs 50s'!$A$6:$AB$59,28,FALSE)</f>
        <v>0</v>
      </c>
      <c r="H19" s="253">
        <f>VLOOKUP($A19,'Points - Runs 100s'!$A$6:$AB$59,28,FALSE)</f>
        <v>0</v>
      </c>
      <c r="I19" s="253">
        <f>VLOOKUP($A19,'Points - Wickets'!$A$6:$AB$59,28,FALSE)</f>
        <v>0</v>
      </c>
      <c r="J19" s="253">
        <f>VLOOKUP($A19,'Points - 5 fers'!$A$6:$AB$59,28,FALSE)</f>
        <v>0</v>
      </c>
      <c r="K19" s="253">
        <f>VLOOKUP($A19,'Points - Hattrick'!$A$6:$AB$59,28,FALSE)</f>
        <v>0</v>
      </c>
      <c r="L19" s="247">
        <f>VLOOKUP($A19,'Points - Fielding'!$A$6:$AB$59,28,FALSE)</f>
        <v>6</v>
      </c>
      <c r="M19" s="240">
        <f>VLOOKUP($A19,'Points - Player Total'!$A$8:$AE$60,31,FALSE)</f>
        <v>366</v>
      </c>
      <c r="N19" s="237">
        <f t="shared" si="0"/>
        <v>13</v>
      </c>
      <c r="O19" s="286">
        <f>VLOOKUP($A19,'Teams - Window 2'!$A$6:$BH$58,60,FALSE)</f>
        <v>0.30769230769230771</v>
      </c>
      <c r="P19" s="284"/>
    </row>
    <row r="20" spans="1:16" s="125" customFormat="1" ht="18.75" customHeight="1" x14ac:dyDescent="0.25">
      <c r="A20" s="257" t="s">
        <v>27</v>
      </c>
      <c r="B20" s="264" t="s">
        <v>80</v>
      </c>
      <c r="C20" s="265" t="s">
        <v>104</v>
      </c>
      <c r="D20" s="260">
        <v>4.5</v>
      </c>
      <c r="E20" s="243">
        <f>VLOOKUP($A20,Apperances!$A$6:$AB$58,28,FALSE)</f>
        <v>4</v>
      </c>
      <c r="F20" s="252">
        <f>VLOOKUP($A20,'Points - Runs'!$A$6:$AB$59,28,FALSE)</f>
        <v>19</v>
      </c>
      <c r="G20" s="252">
        <f>VLOOKUP($A20,'Points - Runs 50s'!$A$6:$AB$59,28,FALSE)</f>
        <v>0</v>
      </c>
      <c r="H20" s="253">
        <f>VLOOKUP($A20,'Points - Runs 100s'!$A$6:$AB$59,28,FALSE)</f>
        <v>0</v>
      </c>
      <c r="I20" s="253">
        <f>VLOOKUP($A20,'Points - Wickets'!$A$6:$AB$59,28,FALSE)</f>
        <v>0</v>
      </c>
      <c r="J20" s="253">
        <f>VLOOKUP($A20,'Points - 5 fers'!$A$6:$AB$59,28,FALSE)</f>
        <v>0</v>
      </c>
      <c r="K20" s="253">
        <f>VLOOKUP($A20,'Points - Hattrick'!$A$6:$AB$59,28,FALSE)</f>
        <v>0</v>
      </c>
      <c r="L20" s="247">
        <f>VLOOKUP($A20,'Points - Fielding'!$A$6:$AB$59,28,FALSE)</f>
        <v>1</v>
      </c>
      <c r="M20" s="240">
        <f>VLOOKUP($A20,'Points - Player Total'!$A$8:$AE$60,31,FALSE)</f>
        <v>29</v>
      </c>
      <c r="N20" s="237">
        <f t="shared" si="0"/>
        <v>43</v>
      </c>
      <c r="O20" s="286">
        <f>VLOOKUP($A20,'Teams - Window 2'!$A$6:$BH$58,60,FALSE)</f>
        <v>7.6923076923076927E-2</v>
      </c>
      <c r="P20" s="284"/>
    </row>
    <row r="21" spans="1:16" s="125" customFormat="1" ht="18.75" customHeight="1" x14ac:dyDescent="0.25">
      <c r="A21" s="257" t="s">
        <v>374</v>
      </c>
      <c r="B21" s="264" t="s">
        <v>80</v>
      </c>
      <c r="C21" s="265" t="s">
        <v>104</v>
      </c>
      <c r="D21" s="260">
        <v>4.5</v>
      </c>
      <c r="E21" s="243">
        <f>VLOOKUP($A21,Apperances!$A$6:$AB$58,28,FALSE)</f>
        <v>1</v>
      </c>
      <c r="F21" s="252">
        <f>VLOOKUP($A21,'Points - Runs'!$A$6:$AB$59,28,FALSE)</f>
        <v>0</v>
      </c>
      <c r="G21" s="252">
        <f>VLOOKUP($A21,'Points - Runs 50s'!$A$6:$AB$59,28,FALSE)</f>
        <v>0</v>
      </c>
      <c r="H21" s="253">
        <f>VLOOKUP($A21,'Points - Runs 100s'!$A$6:$AB$59,28,FALSE)</f>
        <v>0</v>
      </c>
      <c r="I21" s="253">
        <f>VLOOKUP($A21,'Points - Wickets'!$A$6:$AB$59,28,FALSE)</f>
        <v>0</v>
      </c>
      <c r="J21" s="253">
        <f>VLOOKUP($A21,'Points - 5 fers'!$A$6:$AB$59,28,FALSE)</f>
        <v>0</v>
      </c>
      <c r="K21" s="253">
        <f>VLOOKUP($A21,'Points - Hattrick'!$A$6:$AB$59,28,FALSE)</f>
        <v>0</v>
      </c>
      <c r="L21" s="247">
        <f>VLOOKUP($A21,'Points - Fielding'!$A$6:$AB$59,28,FALSE)</f>
        <v>0</v>
      </c>
      <c r="M21" s="240">
        <f>VLOOKUP($A21,'Points - Player Total'!$A$8:$AE$60,31,FALSE)</f>
        <v>0</v>
      </c>
      <c r="N21" s="237">
        <f t="shared" si="0"/>
        <v>47</v>
      </c>
      <c r="O21" s="286">
        <f>VLOOKUP($A21,'Teams - Window 2'!$A$6:$BH$58,60,FALSE)</f>
        <v>0</v>
      </c>
      <c r="P21" s="284"/>
    </row>
    <row r="22" spans="1:16" s="125" customFormat="1" ht="18.75" customHeight="1" x14ac:dyDescent="0.25">
      <c r="A22" s="257" t="s">
        <v>375</v>
      </c>
      <c r="B22" s="264" t="s">
        <v>80</v>
      </c>
      <c r="C22" s="265" t="s">
        <v>104</v>
      </c>
      <c r="D22" s="260">
        <v>4.5</v>
      </c>
      <c r="E22" s="243">
        <f>VLOOKUP($A22,Apperances!$A$6:$AB$58,28,FALSE)</f>
        <v>1</v>
      </c>
      <c r="F22" s="252">
        <f>VLOOKUP($A22,'Points - Runs'!$A$6:$AB$59,28,FALSE)</f>
        <v>0</v>
      </c>
      <c r="G22" s="252">
        <f>VLOOKUP($A22,'Points - Runs 50s'!$A$6:$AB$59,28,FALSE)</f>
        <v>0</v>
      </c>
      <c r="H22" s="253">
        <f>VLOOKUP($A22,'Points - Runs 100s'!$A$6:$AB$59,28,FALSE)</f>
        <v>0</v>
      </c>
      <c r="I22" s="253">
        <f>VLOOKUP($A22,'Points - Wickets'!$A$6:$AB$59,28,FALSE)</f>
        <v>0</v>
      </c>
      <c r="J22" s="253">
        <f>VLOOKUP($A22,'Points - 5 fers'!$A$6:$AB$59,28,FALSE)</f>
        <v>0</v>
      </c>
      <c r="K22" s="253">
        <f>VLOOKUP($A22,'Points - Hattrick'!$A$6:$AB$59,28,FALSE)</f>
        <v>0</v>
      </c>
      <c r="L22" s="247">
        <f>VLOOKUP($A22,'Points - Fielding'!$A$6:$AB$59,28,FALSE)</f>
        <v>0</v>
      </c>
      <c r="M22" s="240">
        <f>VLOOKUP($A22,'Points - Player Total'!$A$8:$AE$60,31,FALSE)</f>
        <v>0</v>
      </c>
      <c r="N22" s="237">
        <f t="shared" si="0"/>
        <v>47</v>
      </c>
      <c r="O22" s="286">
        <f>VLOOKUP($A22,'Teams - Window 2'!$A$6:$BH$58,60,FALSE)</f>
        <v>0</v>
      </c>
      <c r="P22" s="284"/>
    </row>
    <row r="23" spans="1:16" s="125" customFormat="1" ht="18.75" customHeight="1" x14ac:dyDescent="0.25">
      <c r="A23" s="257" t="s">
        <v>37</v>
      </c>
      <c r="B23" s="264" t="s">
        <v>80</v>
      </c>
      <c r="C23" s="265" t="s">
        <v>104</v>
      </c>
      <c r="D23" s="260">
        <v>4.5</v>
      </c>
      <c r="E23" s="243">
        <f>VLOOKUP($A23,Apperances!$A$6:$AB$58,28,FALSE)</f>
        <v>1</v>
      </c>
      <c r="F23" s="252">
        <f>VLOOKUP($A23,'Points - Runs'!$A$6:$AB$59,28,FALSE)</f>
        <v>0</v>
      </c>
      <c r="G23" s="252">
        <f>VLOOKUP($A23,'Points - Runs 50s'!$A$6:$AB$59,28,FALSE)</f>
        <v>0</v>
      </c>
      <c r="H23" s="253">
        <f>VLOOKUP($A23,'Points - Runs 100s'!$A$6:$AB$59,28,FALSE)</f>
        <v>0</v>
      </c>
      <c r="I23" s="253">
        <f>VLOOKUP($A23,'Points - Wickets'!$A$6:$AB$59,28,FALSE)</f>
        <v>0</v>
      </c>
      <c r="J23" s="253">
        <f>VLOOKUP($A23,'Points - 5 fers'!$A$6:$AB$59,28,FALSE)</f>
        <v>0</v>
      </c>
      <c r="K23" s="253">
        <f>VLOOKUP($A23,'Points - Hattrick'!$A$6:$AB$59,28,FALSE)</f>
        <v>0</v>
      </c>
      <c r="L23" s="247">
        <f>VLOOKUP($A23,'Points - Fielding'!$A$6:$AB$59,28,FALSE)</f>
        <v>0</v>
      </c>
      <c r="M23" s="240">
        <f>VLOOKUP($A23,'Points - Player Total'!$A$8:$AE$60,31,FALSE)</f>
        <v>0</v>
      </c>
      <c r="N23" s="237">
        <f t="shared" si="0"/>
        <v>47</v>
      </c>
      <c r="O23" s="286">
        <f>VLOOKUP($A23,'Teams - Window 2'!$A$6:$BH$58,60,FALSE)</f>
        <v>0</v>
      </c>
      <c r="P23" s="284"/>
    </row>
    <row r="24" spans="1:16" s="125" customFormat="1" ht="18.75" customHeight="1" x14ac:dyDescent="0.25">
      <c r="A24" s="257" t="s">
        <v>358</v>
      </c>
      <c r="B24" s="264" t="s">
        <v>80</v>
      </c>
      <c r="C24" s="265" t="s">
        <v>104</v>
      </c>
      <c r="D24" s="260">
        <v>4.5</v>
      </c>
      <c r="E24" s="243">
        <f>VLOOKUP($A24,Apperances!$A$6:$AB$58,28,FALSE)</f>
        <v>0</v>
      </c>
      <c r="F24" s="252">
        <f>VLOOKUP($A24,'Points - Runs'!$A$6:$AB$59,28,FALSE)</f>
        <v>0</v>
      </c>
      <c r="G24" s="252">
        <f>VLOOKUP($A24,'Points - Runs 50s'!$A$6:$AB$59,28,FALSE)</f>
        <v>0</v>
      </c>
      <c r="H24" s="253">
        <f>VLOOKUP($A24,'Points - Runs 100s'!$A$6:$AB$59,28,FALSE)</f>
        <v>0</v>
      </c>
      <c r="I24" s="253">
        <f>VLOOKUP($A24,'Points - Wickets'!$A$6:$AB$59,28,FALSE)</f>
        <v>0</v>
      </c>
      <c r="J24" s="253">
        <f>VLOOKUP($A24,'Points - 5 fers'!$A$6:$AB$59,28,FALSE)</f>
        <v>0</v>
      </c>
      <c r="K24" s="253">
        <f>VLOOKUP($A24,'Points - Hattrick'!$A$6:$AB$59,28,FALSE)</f>
        <v>0</v>
      </c>
      <c r="L24" s="247">
        <f>VLOOKUP($A24,'Points - Fielding'!$A$6:$AB$59,28,FALSE)</f>
        <v>0</v>
      </c>
      <c r="M24" s="240">
        <f>VLOOKUP($A24,'Points - Player Total'!$A$8:$AE$60,31,FALSE)</f>
        <v>0</v>
      </c>
      <c r="N24" s="237">
        <f t="shared" si="0"/>
        <v>47</v>
      </c>
      <c r="O24" s="286">
        <f>VLOOKUP($A24,'Teams - Window 2'!$A$6:$BH$58,60,FALSE)</f>
        <v>0</v>
      </c>
      <c r="P24" s="284"/>
    </row>
    <row r="25" spans="1:16" s="125" customFormat="1" ht="18.75" customHeight="1" x14ac:dyDescent="0.25">
      <c r="A25" s="257" t="s">
        <v>28</v>
      </c>
      <c r="B25" s="264" t="s">
        <v>78</v>
      </c>
      <c r="C25" s="265" t="s">
        <v>98</v>
      </c>
      <c r="D25" s="260">
        <v>8</v>
      </c>
      <c r="E25" s="243">
        <f>VLOOKUP($A25,Apperances!$A$6:$AB$58,28,FALSE)</f>
        <v>11</v>
      </c>
      <c r="F25" s="252">
        <f>VLOOKUP($A25,'Points - Runs'!$A$6:$AB$59,28,FALSE)</f>
        <v>7</v>
      </c>
      <c r="G25" s="252">
        <f>VLOOKUP($A25,'Points - Runs 50s'!$A$6:$AB$59,28,FALSE)</f>
        <v>0</v>
      </c>
      <c r="H25" s="253">
        <f>VLOOKUP($A25,'Points - Runs 100s'!$A$6:$AB$59,28,FALSE)</f>
        <v>0</v>
      </c>
      <c r="I25" s="253">
        <f>VLOOKUP($A25,'Points - Wickets'!$A$6:$AB$59,28,FALSE)</f>
        <v>20</v>
      </c>
      <c r="J25" s="253">
        <f>VLOOKUP($A25,'Points - 5 fers'!$A$6:$AB$59,28,FALSE)</f>
        <v>0</v>
      </c>
      <c r="K25" s="253">
        <f>VLOOKUP($A25,'Points - Hattrick'!$A$6:$AB$59,28,FALSE)</f>
        <v>0</v>
      </c>
      <c r="L25" s="247">
        <f>VLOOKUP($A25,'Points - Fielding'!$A$6:$AB$59,28,FALSE)</f>
        <v>2</v>
      </c>
      <c r="M25" s="240">
        <f>VLOOKUP($A25,'Points - Player Total'!$A$8:$AE$60,31,FALSE)</f>
        <v>227</v>
      </c>
      <c r="N25" s="237">
        <f t="shared" si="0"/>
        <v>25</v>
      </c>
      <c r="O25" s="286">
        <f>VLOOKUP($A25,'Teams - Window 2'!$A$6:$BH$58,60,FALSE)</f>
        <v>0.38461538461538464</v>
      </c>
      <c r="P25" s="284"/>
    </row>
    <row r="26" spans="1:16" s="125" customFormat="1" ht="18.75" customHeight="1" x14ac:dyDescent="0.25">
      <c r="A26" s="257" t="s">
        <v>26</v>
      </c>
      <c r="B26" s="264" t="s">
        <v>78</v>
      </c>
      <c r="C26" s="265" t="s">
        <v>98</v>
      </c>
      <c r="D26" s="260">
        <v>6.5</v>
      </c>
      <c r="E26" s="243">
        <f>VLOOKUP($A26,Apperances!$A$6:$AB$58,28,FALSE)</f>
        <v>11</v>
      </c>
      <c r="F26" s="252">
        <f>VLOOKUP($A26,'Points - Runs'!$A$6:$AB$59,28,FALSE)</f>
        <v>3</v>
      </c>
      <c r="G26" s="252">
        <f>VLOOKUP($A26,'Points - Runs 50s'!$A$6:$AB$59,28,FALSE)</f>
        <v>0</v>
      </c>
      <c r="H26" s="253">
        <f>VLOOKUP($A26,'Points - Runs 100s'!$A$6:$AB$59,28,FALSE)</f>
        <v>0</v>
      </c>
      <c r="I26" s="253">
        <f>VLOOKUP($A26,'Points - Wickets'!$A$6:$AB$59,28,FALSE)</f>
        <v>10</v>
      </c>
      <c r="J26" s="253">
        <f>VLOOKUP($A26,'Points - 5 fers'!$A$6:$AB$59,28,FALSE)</f>
        <v>0</v>
      </c>
      <c r="K26" s="253">
        <f>VLOOKUP($A26,'Points - Hattrick'!$A$6:$AB$59,28,FALSE)</f>
        <v>0</v>
      </c>
      <c r="L26" s="247">
        <f>VLOOKUP($A26,'Points - Fielding'!$A$6:$AB$59,28,FALSE)</f>
        <v>6</v>
      </c>
      <c r="M26" s="240">
        <f>VLOOKUP($A26,'Points - Player Total'!$A$8:$AE$60,31,FALSE)</f>
        <v>163</v>
      </c>
      <c r="N26" s="237">
        <f t="shared" si="0"/>
        <v>32</v>
      </c>
      <c r="O26" s="286">
        <f>VLOOKUP($A26,'Teams - Window 2'!$A$6:$BH$58,60,FALSE)</f>
        <v>0.53846153846153844</v>
      </c>
      <c r="P26" s="284"/>
    </row>
    <row r="27" spans="1:16" s="125" customFormat="1" ht="18.75" customHeight="1" x14ac:dyDescent="0.25">
      <c r="A27" s="257" t="s">
        <v>31</v>
      </c>
      <c r="B27" s="264" t="s">
        <v>80</v>
      </c>
      <c r="C27" s="265" t="s">
        <v>98</v>
      </c>
      <c r="D27" s="260">
        <v>6</v>
      </c>
      <c r="E27" s="243">
        <f>VLOOKUP($A27,Apperances!$A$6:$AB$58,28,FALSE)</f>
        <v>12</v>
      </c>
      <c r="F27" s="252">
        <f>VLOOKUP($A27,'Points - Runs'!$A$6:$AB$59,28,FALSE)</f>
        <v>21</v>
      </c>
      <c r="G27" s="252">
        <f>VLOOKUP($A27,'Points - Runs 50s'!$A$6:$AB$59,28,FALSE)</f>
        <v>0</v>
      </c>
      <c r="H27" s="253">
        <f>VLOOKUP($A27,'Points - Runs 100s'!$A$6:$AB$59,28,FALSE)</f>
        <v>0</v>
      </c>
      <c r="I27" s="253">
        <f>VLOOKUP($A27,'Points - Wickets'!$A$6:$AB$59,28,FALSE)</f>
        <v>20</v>
      </c>
      <c r="J27" s="253">
        <f>VLOOKUP($A27,'Points - 5 fers'!$A$6:$AB$59,28,FALSE)</f>
        <v>1</v>
      </c>
      <c r="K27" s="253">
        <f>VLOOKUP($A27,'Points - Hattrick'!$A$6:$AB$59,28,FALSE)</f>
        <v>1</v>
      </c>
      <c r="L27" s="247">
        <f>VLOOKUP($A27,'Points - Fielding'!$A$6:$AB$59,28,FALSE)</f>
        <v>0</v>
      </c>
      <c r="M27" s="240">
        <f>VLOOKUP($A27,'Points - Player Total'!$A$8:$AE$60,31,FALSE)</f>
        <v>371</v>
      </c>
      <c r="N27" s="237">
        <f t="shared" si="0"/>
        <v>12</v>
      </c>
      <c r="O27" s="286">
        <f>VLOOKUP($A27,'Teams - Window 2'!$A$6:$BH$58,60,FALSE)</f>
        <v>0.76923076923076927</v>
      </c>
      <c r="P27" s="284"/>
    </row>
    <row r="28" spans="1:16" s="125" customFormat="1" ht="18.75" customHeight="1" x14ac:dyDescent="0.25">
      <c r="A28" s="257" t="s">
        <v>36</v>
      </c>
      <c r="B28" s="264" t="s">
        <v>78</v>
      </c>
      <c r="C28" s="265" t="s">
        <v>98</v>
      </c>
      <c r="D28" s="260">
        <v>5.5</v>
      </c>
      <c r="E28" s="243">
        <f>VLOOKUP($A28,Apperances!$A$6:$AB$58,28,FALSE)</f>
        <v>12</v>
      </c>
      <c r="F28" s="252">
        <f>VLOOKUP($A28,'Points - Runs'!$A$6:$AB$59,28,FALSE)</f>
        <v>31</v>
      </c>
      <c r="G28" s="252">
        <f>VLOOKUP($A28,'Points - Runs 50s'!$A$6:$AB$59,28,FALSE)</f>
        <v>0</v>
      </c>
      <c r="H28" s="253">
        <f>VLOOKUP($A28,'Points - Runs 100s'!$A$6:$AB$59,28,FALSE)</f>
        <v>0</v>
      </c>
      <c r="I28" s="253">
        <f>VLOOKUP($A28,'Points - Wickets'!$A$6:$AB$59,28,FALSE)</f>
        <v>11</v>
      </c>
      <c r="J28" s="253">
        <f>VLOOKUP($A28,'Points - 5 fers'!$A$6:$AB$59,28,FALSE)</f>
        <v>0</v>
      </c>
      <c r="K28" s="253">
        <f>VLOOKUP($A28,'Points - Hattrick'!$A$6:$AB$59,28,FALSE)</f>
        <v>0</v>
      </c>
      <c r="L28" s="247">
        <f>VLOOKUP($A28,'Points - Fielding'!$A$6:$AB$59,28,FALSE)</f>
        <v>3</v>
      </c>
      <c r="M28" s="240">
        <f>VLOOKUP($A28,'Points - Player Total'!$A$8:$AE$60,31,FALSE)</f>
        <v>171</v>
      </c>
      <c r="N28" s="237">
        <f t="shared" si="0"/>
        <v>31</v>
      </c>
      <c r="O28" s="286">
        <f>VLOOKUP($A28,'Teams - Window 2'!$A$6:$BH$58,60,FALSE)</f>
        <v>0.30769230769230771</v>
      </c>
      <c r="P28" s="284"/>
    </row>
    <row r="29" spans="1:16" s="125" customFormat="1" ht="18.75" customHeight="1" x14ac:dyDescent="0.25">
      <c r="A29" s="257" t="s">
        <v>372</v>
      </c>
      <c r="B29" s="264" t="s">
        <v>78</v>
      </c>
      <c r="C29" s="265" t="s">
        <v>98</v>
      </c>
      <c r="D29" s="260">
        <v>5</v>
      </c>
      <c r="E29" s="243">
        <f>VLOOKUP($A29,Apperances!$A$6:$AB$58,28,FALSE)</f>
        <v>1</v>
      </c>
      <c r="F29" s="252">
        <f>VLOOKUP($A29,'Points - Runs'!$A$6:$AB$59,28,FALSE)</f>
        <v>8</v>
      </c>
      <c r="G29" s="252">
        <f>VLOOKUP($A29,'Points - Runs 50s'!$A$6:$AB$59,28,FALSE)</f>
        <v>0</v>
      </c>
      <c r="H29" s="253">
        <f>VLOOKUP($A29,'Points - Runs 100s'!$A$6:$AB$59,28,FALSE)</f>
        <v>0</v>
      </c>
      <c r="I29" s="253">
        <f>VLOOKUP($A29,'Points - Wickets'!$A$6:$AB$59,28,FALSE)</f>
        <v>3</v>
      </c>
      <c r="J29" s="253">
        <f>VLOOKUP($A29,'Points - 5 fers'!$A$6:$AB$59,28,FALSE)</f>
        <v>0</v>
      </c>
      <c r="K29" s="253">
        <f>VLOOKUP($A29,'Points - Hattrick'!$A$6:$AB$59,28,FALSE)</f>
        <v>0</v>
      </c>
      <c r="L29" s="247">
        <f>VLOOKUP($A29,'Points - Fielding'!$A$6:$AB$59,28,FALSE)</f>
        <v>2</v>
      </c>
      <c r="M29" s="240">
        <f>VLOOKUP($A29,'Points - Player Total'!$A$8:$AE$60,31,FALSE)</f>
        <v>58</v>
      </c>
      <c r="N29" s="237">
        <f t="shared" si="0"/>
        <v>38</v>
      </c>
      <c r="O29" s="286">
        <f>VLOOKUP($A29,'Teams - Window 2'!$A$6:$BH$58,60,FALSE)</f>
        <v>0</v>
      </c>
      <c r="P29" s="284"/>
    </row>
    <row r="30" spans="1:16" s="125" customFormat="1" ht="18.75" customHeight="1" x14ac:dyDescent="0.25">
      <c r="A30" s="257" t="s">
        <v>47</v>
      </c>
      <c r="B30" s="264" t="s">
        <v>79</v>
      </c>
      <c r="C30" s="265" t="s">
        <v>98</v>
      </c>
      <c r="D30" s="260">
        <v>5</v>
      </c>
      <c r="E30" s="243">
        <f>VLOOKUP($A30,Apperances!$A$6:$AB$58,28,FALSE)</f>
        <v>2</v>
      </c>
      <c r="F30" s="252">
        <f>VLOOKUP($A30,'Points - Runs'!$A$6:$AB$59,28,FALSE)</f>
        <v>0</v>
      </c>
      <c r="G30" s="252">
        <f>VLOOKUP($A30,'Points - Runs 50s'!$A$6:$AB$59,28,FALSE)</f>
        <v>0</v>
      </c>
      <c r="H30" s="253">
        <f>VLOOKUP($A30,'Points - Runs 100s'!$A$6:$AB$59,28,FALSE)</f>
        <v>0</v>
      </c>
      <c r="I30" s="253">
        <f>VLOOKUP($A30,'Points - Wickets'!$A$6:$AB$59,28,FALSE)</f>
        <v>2</v>
      </c>
      <c r="J30" s="253">
        <f>VLOOKUP($A30,'Points - 5 fers'!$A$6:$AB$59,28,FALSE)</f>
        <v>0</v>
      </c>
      <c r="K30" s="253">
        <f>VLOOKUP($A30,'Points - Hattrick'!$A$6:$AB$59,28,FALSE)</f>
        <v>0</v>
      </c>
      <c r="L30" s="247">
        <f>VLOOKUP($A30,'Points - Fielding'!$A$6:$AB$59,28,FALSE)</f>
        <v>0</v>
      </c>
      <c r="M30" s="240">
        <f>VLOOKUP($A30,'Points - Player Total'!$A$8:$AE$60,31,FALSE)</f>
        <v>20</v>
      </c>
      <c r="N30" s="237">
        <f t="shared" si="0"/>
        <v>44</v>
      </c>
      <c r="O30" s="286">
        <f>VLOOKUP($A30,'Teams - Window 2'!$A$6:$BH$58,60,FALSE)</f>
        <v>3.8461538461538464E-2</v>
      </c>
      <c r="P30" s="284"/>
    </row>
    <row r="31" spans="1:16" s="125" customFormat="1" ht="18.75" customHeight="1" x14ac:dyDescent="0.25">
      <c r="A31" s="257" t="s">
        <v>39</v>
      </c>
      <c r="B31" s="264" t="s">
        <v>80</v>
      </c>
      <c r="C31" s="265" t="s">
        <v>98</v>
      </c>
      <c r="D31" s="260">
        <v>5</v>
      </c>
      <c r="E31" s="243">
        <f>VLOOKUP($A31,Apperances!$A$6:$AB$58,28,FALSE)</f>
        <v>4</v>
      </c>
      <c r="F31" s="252">
        <f>VLOOKUP($A31,'Points - Runs'!$A$6:$AB$59,28,FALSE)</f>
        <v>8</v>
      </c>
      <c r="G31" s="252">
        <f>VLOOKUP($A31,'Points - Runs 50s'!$A$6:$AB$59,28,FALSE)</f>
        <v>0</v>
      </c>
      <c r="H31" s="253">
        <f>VLOOKUP($A31,'Points - Runs 100s'!$A$6:$AB$59,28,FALSE)</f>
        <v>0</v>
      </c>
      <c r="I31" s="253">
        <f>VLOOKUP($A31,'Points - Wickets'!$A$6:$AB$59,28,FALSE)</f>
        <v>0</v>
      </c>
      <c r="J31" s="253">
        <f>VLOOKUP($A31,'Points - 5 fers'!$A$6:$AB$59,28,FALSE)</f>
        <v>0</v>
      </c>
      <c r="K31" s="253">
        <f>VLOOKUP($A31,'Points - Hattrick'!$A$6:$AB$59,28,FALSE)</f>
        <v>0</v>
      </c>
      <c r="L31" s="247">
        <f>VLOOKUP($A31,'Points - Fielding'!$A$6:$AB$59,28,FALSE)</f>
        <v>0</v>
      </c>
      <c r="M31" s="240">
        <f>VLOOKUP($A31,'Points - Player Total'!$A$8:$AE$60,31,FALSE)</f>
        <v>8</v>
      </c>
      <c r="N31" s="237">
        <f t="shared" si="0"/>
        <v>46</v>
      </c>
      <c r="O31" s="286">
        <f>VLOOKUP($A31,'Teams - Window 2'!$A$6:$BH$58,60,FALSE)</f>
        <v>1.9230769230769232E-2</v>
      </c>
      <c r="P31" s="284"/>
    </row>
    <row r="32" spans="1:16" s="125" customFormat="1" ht="18.75" customHeight="1" x14ac:dyDescent="0.25">
      <c r="A32" s="257" t="s">
        <v>85</v>
      </c>
      <c r="B32" s="264" t="s">
        <v>80</v>
      </c>
      <c r="C32" s="265" t="s">
        <v>98</v>
      </c>
      <c r="D32" s="260">
        <v>5</v>
      </c>
      <c r="E32" s="243">
        <f>VLOOKUP($A32,Apperances!$A$6:$AB$58,28,FALSE)</f>
        <v>12</v>
      </c>
      <c r="F32" s="252">
        <f>VLOOKUP($A32,'Points - Runs'!$A$6:$AB$59,28,FALSE)</f>
        <v>40</v>
      </c>
      <c r="G32" s="252">
        <f>VLOOKUP($A32,'Points - Runs 50s'!$A$6:$AB$59,28,FALSE)</f>
        <v>0</v>
      </c>
      <c r="H32" s="253">
        <f>VLOOKUP($A32,'Points - Runs 100s'!$A$6:$AB$59,28,FALSE)</f>
        <v>0</v>
      </c>
      <c r="I32" s="253">
        <f>VLOOKUP($A32,'Points - Wickets'!$A$6:$AB$59,28,FALSE)</f>
        <v>19</v>
      </c>
      <c r="J32" s="253">
        <f>VLOOKUP($A32,'Points - 5 fers'!$A$6:$AB$59,28,FALSE)</f>
        <v>1</v>
      </c>
      <c r="K32" s="253">
        <f>VLOOKUP($A32,'Points - Hattrick'!$A$6:$AB$59,28,FALSE)</f>
        <v>0</v>
      </c>
      <c r="L32" s="247">
        <f>VLOOKUP($A32,'Points - Fielding'!$A$6:$AB$59,28,FALSE)</f>
        <v>2</v>
      </c>
      <c r="M32" s="240">
        <f>VLOOKUP($A32,'Points - Player Total'!$A$8:$AE$60,31,FALSE)</f>
        <v>300</v>
      </c>
      <c r="N32" s="237">
        <f t="shared" si="0"/>
        <v>22</v>
      </c>
      <c r="O32" s="286">
        <f>VLOOKUP($A32,'Teams - Window 2'!$A$6:$BH$58,60,FALSE)</f>
        <v>0.63461538461538458</v>
      </c>
      <c r="P32" s="284"/>
    </row>
    <row r="33" spans="1:16" s="125" customFormat="1" ht="18.75" customHeight="1" x14ac:dyDescent="0.25">
      <c r="A33" s="257" t="s">
        <v>38</v>
      </c>
      <c r="B33" s="264" t="s">
        <v>80</v>
      </c>
      <c r="C33" s="265" t="s">
        <v>98</v>
      </c>
      <c r="D33" s="260">
        <v>4.5</v>
      </c>
      <c r="E33" s="243">
        <f>VLOOKUP($A33,Apperances!$A$6:$AB$58,28,FALSE)</f>
        <v>11</v>
      </c>
      <c r="F33" s="252">
        <f>VLOOKUP($A33,'Points - Runs'!$A$6:$AB$59,28,FALSE)</f>
        <v>4</v>
      </c>
      <c r="G33" s="252">
        <f>VLOOKUP($A33,'Points - Runs 50s'!$A$6:$AB$59,28,FALSE)</f>
        <v>0</v>
      </c>
      <c r="H33" s="253">
        <f>VLOOKUP($A33,'Points - Runs 100s'!$A$6:$AB$59,28,FALSE)</f>
        <v>0</v>
      </c>
      <c r="I33" s="253">
        <f>VLOOKUP($A33,'Points - Wickets'!$A$6:$AB$59,28,FALSE)</f>
        <v>6</v>
      </c>
      <c r="J33" s="253">
        <f>VLOOKUP($A33,'Points - 5 fers'!$A$6:$AB$59,28,FALSE)</f>
        <v>0</v>
      </c>
      <c r="K33" s="253">
        <f>VLOOKUP($A33,'Points - Hattrick'!$A$6:$AB$59,28,FALSE)</f>
        <v>0</v>
      </c>
      <c r="L33" s="247">
        <f>VLOOKUP($A33,'Points - Fielding'!$A$6:$AB$59,28,FALSE)</f>
        <v>2</v>
      </c>
      <c r="M33" s="240">
        <f>VLOOKUP($A33,'Points - Player Total'!$A$8:$AE$60,31,FALSE)</f>
        <v>84</v>
      </c>
      <c r="N33" s="237">
        <f t="shared" si="0"/>
        <v>37</v>
      </c>
      <c r="O33" s="286">
        <f>VLOOKUP($A33,'Teams - Window 2'!$A$6:$BH$58,60,FALSE)</f>
        <v>0.38461538461538464</v>
      </c>
      <c r="P33" s="284"/>
    </row>
    <row r="34" spans="1:16" s="125" customFormat="1" ht="18.75" customHeight="1" x14ac:dyDescent="0.25">
      <c r="A34" s="257" t="s">
        <v>35</v>
      </c>
      <c r="B34" s="264" t="s">
        <v>80</v>
      </c>
      <c r="C34" s="265" t="s">
        <v>98</v>
      </c>
      <c r="D34" s="260">
        <v>4.5</v>
      </c>
      <c r="E34" s="243">
        <f>VLOOKUP($A34,Apperances!$A$6:$AB$58,28,FALSE)</f>
        <v>7</v>
      </c>
      <c r="F34" s="252">
        <f>VLOOKUP($A34,'Points - Runs'!$A$6:$AB$59,28,FALSE)</f>
        <v>12</v>
      </c>
      <c r="G34" s="252">
        <f>VLOOKUP($A34,'Points - Runs 50s'!$A$6:$AB$59,28,FALSE)</f>
        <v>0</v>
      </c>
      <c r="H34" s="253">
        <f>VLOOKUP($A34,'Points - Runs 100s'!$A$6:$AB$59,28,FALSE)</f>
        <v>0</v>
      </c>
      <c r="I34" s="253">
        <f>VLOOKUP($A34,'Points - Wickets'!$A$6:$AB$59,28,FALSE)</f>
        <v>2</v>
      </c>
      <c r="J34" s="253">
        <f>VLOOKUP($A34,'Points - 5 fers'!$A$6:$AB$59,28,FALSE)</f>
        <v>0</v>
      </c>
      <c r="K34" s="253">
        <f>VLOOKUP($A34,'Points - Hattrick'!$A$6:$AB$59,28,FALSE)</f>
        <v>0</v>
      </c>
      <c r="L34" s="247">
        <f>VLOOKUP($A34,'Points - Fielding'!$A$6:$AB$59,28,FALSE)</f>
        <v>0</v>
      </c>
      <c r="M34" s="240">
        <f>VLOOKUP($A34,'Points - Player Total'!$A$8:$AE$60,31,FALSE)</f>
        <v>32</v>
      </c>
      <c r="N34" s="237">
        <f t="shared" si="0"/>
        <v>42</v>
      </c>
      <c r="O34" s="286">
        <f>VLOOKUP($A34,'Teams - Window 2'!$A$6:$BH$58,60,FALSE)</f>
        <v>5.7692307692307696E-2</v>
      </c>
      <c r="P34" s="284"/>
    </row>
    <row r="35" spans="1:16" s="125" customFormat="1" ht="18.75" customHeight="1" x14ac:dyDescent="0.25">
      <c r="A35" s="257" t="s">
        <v>357</v>
      </c>
      <c r="B35" s="264" t="s">
        <v>80</v>
      </c>
      <c r="C35" s="265" t="s">
        <v>98</v>
      </c>
      <c r="D35" s="260">
        <v>4.5</v>
      </c>
      <c r="E35" s="243">
        <f>VLOOKUP($A35,Apperances!$A$6:$AB$58,28,FALSE)</f>
        <v>0</v>
      </c>
      <c r="F35" s="252">
        <f>VLOOKUP($A35,'Points - Runs'!$A$6:$AB$59,28,FALSE)</f>
        <v>0</v>
      </c>
      <c r="G35" s="252">
        <f>VLOOKUP($A35,'Points - Runs 50s'!$A$6:$AB$59,28,FALSE)</f>
        <v>0</v>
      </c>
      <c r="H35" s="253">
        <f>VLOOKUP($A35,'Points - Runs 100s'!$A$6:$AB$59,28,FALSE)</f>
        <v>0</v>
      </c>
      <c r="I35" s="253">
        <f>VLOOKUP($A35,'Points - Wickets'!$A$6:$AB$59,28,FALSE)</f>
        <v>0</v>
      </c>
      <c r="J35" s="253">
        <f>VLOOKUP($A35,'Points - 5 fers'!$A$6:$AB$59,28,FALSE)</f>
        <v>0</v>
      </c>
      <c r="K35" s="253">
        <f>VLOOKUP($A35,'Points - Hattrick'!$A$6:$AB$59,28,FALSE)</f>
        <v>0</v>
      </c>
      <c r="L35" s="247">
        <f>VLOOKUP($A35,'Points - Fielding'!$A$6:$AB$59,28,FALSE)</f>
        <v>0</v>
      </c>
      <c r="M35" s="240">
        <f>VLOOKUP($A35,'Points - Player Total'!$A$8:$AE$60,31,FALSE)</f>
        <v>0</v>
      </c>
      <c r="N35" s="237">
        <f t="shared" si="0"/>
        <v>47</v>
      </c>
      <c r="O35" s="286">
        <f>VLOOKUP($A35,'Teams - Window 2'!$A$6:$BH$58,60,FALSE)</f>
        <v>0</v>
      </c>
      <c r="P35" s="284"/>
    </row>
    <row r="36" spans="1:16" s="125" customFormat="1" ht="18.75" customHeight="1" x14ac:dyDescent="0.25">
      <c r="A36" s="257" t="s">
        <v>123</v>
      </c>
      <c r="B36" s="264" t="s">
        <v>78</v>
      </c>
      <c r="C36" s="265" t="s">
        <v>105</v>
      </c>
      <c r="D36" s="260">
        <v>10</v>
      </c>
      <c r="E36" s="243">
        <f>VLOOKUP($A36,Apperances!$A$6:$AB$58,28,FALSE)</f>
        <v>8</v>
      </c>
      <c r="F36" s="252">
        <f>VLOOKUP($A36,'Points - Runs'!$A$6:$AB$59,28,FALSE)</f>
        <v>376</v>
      </c>
      <c r="G36" s="252">
        <f>VLOOKUP($A36,'Points - Runs 50s'!$A$6:$AB$59,28,FALSE)</f>
        <v>4</v>
      </c>
      <c r="H36" s="253">
        <f>VLOOKUP($A36,'Points - Runs 100s'!$A$6:$AB$59,28,FALSE)</f>
        <v>0</v>
      </c>
      <c r="I36" s="253">
        <f>VLOOKUP($A36,'Points - Wickets'!$A$6:$AB$59,28,FALSE)</f>
        <v>6</v>
      </c>
      <c r="J36" s="253">
        <f>VLOOKUP($A36,'Points - 5 fers'!$A$6:$AB$59,28,FALSE)</f>
        <v>0</v>
      </c>
      <c r="K36" s="253">
        <f>VLOOKUP($A36,'Points - Hattrick'!$A$6:$AB$59,28,FALSE)</f>
        <v>0</v>
      </c>
      <c r="L36" s="247">
        <f>VLOOKUP($A36,'Points - Fielding'!$A$6:$AB$59,28,FALSE)</f>
        <v>3</v>
      </c>
      <c r="M36" s="240">
        <f>VLOOKUP($A36,'Points - Player Total'!$A$8:$AE$60,31,FALSE)</f>
        <v>566</v>
      </c>
      <c r="N36" s="237">
        <f t="shared" si="0"/>
        <v>7</v>
      </c>
      <c r="O36" s="286">
        <f>VLOOKUP($A36,'Teams - Window 2'!$A$6:$BH$58,60,FALSE)</f>
        <v>0.28846153846153844</v>
      </c>
      <c r="P36" s="284"/>
    </row>
    <row r="37" spans="1:16" s="125" customFormat="1" ht="18.75" customHeight="1" x14ac:dyDescent="0.25">
      <c r="A37" s="257" t="s">
        <v>33</v>
      </c>
      <c r="B37" s="264" t="s">
        <v>79</v>
      </c>
      <c r="C37" s="265" t="s">
        <v>105</v>
      </c>
      <c r="D37" s="260">
        <v>8.5</v>
      </c>
      <c r="E37" s="243">
        <f>VLOOKUP($A37,Apperances!$A$6:$AB$58,28,FALSE)</f>
        <v>11</v>
      </c>
      <c r="F37" s="252">
        <f>VLOOKUP($A37,'Points - Runs'!$A$6:$AB$59,28,FALSE)</f>
        <v>88</v>
      </c>
      <c r="G37" s="252">
        <f>VLOOKUP($A37,'Points - Runs 50s'!$A$6:$AB$59,28,FALSE)</f>
        <v>0</v>
      </c>
      <c r="H37" s="253">
        <f>VLOOKUP($A37,'Points - Runs 100s'!$A$6:$AB$59,28,FALSE)</f>
        <v>0</v>
      </c>
      <c r="I37" s="253">
        <f>VLOOKUP($A37,'Points - Wickets'!$A$6:$AB$59,28,FALSE)</f>
        <v>30</v>
      </c>
      <c r="J37" s="253">
        <f>VLOOKUP($A37,'Points - 5 fers'!$A$6:$AB$59,28,FALSE)</f>
        <v>2</v>
      </c>
      <c r="K37" s="253">
        <f>VLOOKUP($A37,'Points - Hattrick'!$A$6:$AB$59,28,FALSE)</f>
        <v>0</v>
      </c>
      <c r="L37" s="247">
        <f>VLOOKUP($A37,'Points - Fielding'!$A$6:$AB$59,28,FALSE)</f>
        <v>2</v>
      </c>
      <c r="M37" s="240">
        <f>VLOOKUP($A37,'Points - Player Total'!$A$8:$AE$60,31,FALSE)</f>
        <v>508</v>
      </c>
      <c r="N37" s="237">
        <f t="shared" si="0"/>
        <v>8</v>
      </c>
      <c r="O37" s="286">
        <f>VLOOKUP($A37,'Teams - Window 2'!$A$6:$BH$58,60,FALSE)</f>
        <v>0.34615384615384615</v>
      </c>
      <c r="P37" s="284"/>
    </row>
    <row r="38" spans="1:16" s="125" customFormat="1" ht="18.75" customHeight="1" x14ac:dyDescent="0.25">
      <c r="A38" s="257" t="s">
        <v>81</v>
      </c>
      <c r="B38" s="264" t="s">
        <v>78</v>
      </c>
      <c r="C38" s="265" t="s">
        <v>105</v>
      </c>
      <c r="D38" s="260">
        <v>7.5</v>
      </c>
      <c r="E38" s="243">
        <f>VLOOKUP($A38,Apperances!$A$6:$AB$58,28,FALSE)</f>
        <v>12</v>
      </c>
      <c r="F38" s="252">
        <f>VLOOKUP($A38,'Points - Runs'!$A$6:$AB$59,28,FALSE)</f>
        <v>93</v>
      </c>
      <c r="G38" s="252">
        <f>VLOOKUP($A38,'Points - Runs 50s'!$A$6:$AB$59,28,FALSE)</f>
        <v>0</v>
      </c>
      <c r="H38" s="253">
        <f>VLOOKUP($A38,'Points - Runs 100s'!$A$6:$AB$59,28,FALSE)</f>
        <v>0</v>
      </c>
      <c r="I38" s="253">
        <f>VLOOKUP($A38,'Points - Wickets'!$A$6:$AB$59,28,FALSE)</f>
        <v>19</v>
      </c>
      <c r="J38" s="253">
        <f>VLOOKUP($A38,'Points - 5 fers'!$A$6:$AB$59,28,FALSE)</f>
        <v>0</v>
      </c>
      <c r="K38" s="253">
        <f>VLOOKUP($A38,'Points - Hattrick'!$A$6:$AB$59,28,FALSE)</f>
        <v>0</v>
      </c>
      <c r="L38" s="247">
        <f>VLOOKUP($A38,'Points - Fielding'!$A$6:$AB$59,28,FALSE)</f>
        <v>2</v>
      </c>
      <c r="M38" s="240">
        <f>VLOOKUP($A38,'Points - Player Total'!$A$8:$AE$60,31,FALSE)</f>
        <v>303</v>
      </c>
      <c r="N38" s="237">
        <f t="shared" si="0"/>
        <v>20</v>
      </c>
      <c r="O38" s="286">
        <f>VLOOKUP($A38,'Teams - Window 2'!$A$6:$BH$58,60,FALSE)</f>
        <v>0.30769230769230771</v>
      </c>
      <c r="P38" s="284"/>
    </row>
    <row r="39" spans="1:16" s="125" customFormat="1" ht="18.75" customHeight="1" x14ac:dyDescent="0.25">
      <c r="A39" s="257" t="s">
        <v>16</v>
      </c>
      <c r="B39" s="264" t="s">
        <v>80</v>
      </c>
      <c r="C39" s="265" t="s">
        <v>105</v>
      </c>
      <c r="D39" s="260">
        <v>7.5</v>
      </c>
      <c r="E39" s="243">
        <f>VLOOKUP($A39,Apperances!$A$6:$AB$58,28,FALSE)</f>
        <v>10</v>
      </c>
      <c r="F39" s="252">
        <f>VLOOKUP($A39,'Points - Runs'!$A$6:$AB$59,28,FALSE)</f>
        <v>100</v>
      </c>
      <c r="G39" s="252">
        <f>VLOOKUP($A39,'Points - Runs 50s'!$A$6:$AB$59,28,FALSE)</f>
        <v>1</v>
      </c>
      <c r="H39" s="253">
        <f>VLOOKUP($A39,'Points - Runs 100s'!$A$6:$AB$59,28,FALSE)</f>
        <v>0</v>
      </c>
      <c r="I39" s="253">
        <f>VLOOKUP($A39,'Points - Wickets'!$A$6:$AB$59,28,FALSE)</f>
        <v>34</v>
      </c>
      <c r="J39" s="253">
        <f>VLOOKUP($A39,'Points - 5 fers'!$A$6:$AB$59,28,FALSE)</f>
        <v>1</v>
      </c>
      <c r="K39" s="253">
        <f>VLOOKUP($A39,'Points - Hattrick'!$A$6:$AB$59,28,FALSE)</f>
        <v>0</v>
      </c>
      <c r="L39" s="247">
        <f>VLOOKUP($A39,'Points - Fielding'!$A$6:$AB$59,28,FALSE)</f>
        <v>7</v>
      </c>
      <c r="M39" s="240">
        <f>VLOOKUP($A39,'Points - Player Total'!$A$8:$AE$60,31,FALSE)</f>
        <v>585</v>
      </c>
      <c r="N39" s="237">
        <f t="shared" si="0"/>
        <v>6</v>
      </c>
      <c r="O39" s="286">
        <f>VLOOKUP($A39,'Teams - Window 2'!$A$6:$BH$58,60,FALSE)</f>
        <v>0.40384615384615385</v>
      </c>
      <c r="P39" s="284"/>
    </row>
    <row r="40" spans="1:16" s="125" customFormat="1" ht="18.75" customHeight="1" x14ac:dyDescent="0.25">
      <c r="A40" s="257" t="s">
        <v>23</v>
      </c>
      <c r="B40" s="264" t="s">
        <v>78</v>
      </c>
      <c r="C40" s="265" t="s">
        <v>105</v>
      </c>
      <c r="D40" s="260">
        <v>7</v>
      </c>
      <c r="E40" s="243">
        <f>VLOOKUP($A40,Apperances!$A$6:$AB$58,28,FALSE)</f>
        <v>12</v>
      </c>
      <c r="F40" s="252">
        <f>VLOOKUP($A40,'Points - Runs'!$A$6:$AB$59,28,FALSE)</f>
        <v>102</v>
      </c>
      <c r="G40" s="252">
        <f>VLOOKUP($A40,'Points - Runs 50s'!$A$6:$AB$59,28,FALSE)</f>
        <v>1</v>
      </c>
      <c r="H40" s="253">
        <f>VLOOKUP($A40,'Points - Runs 100s'!$A$6:$AB$59,28,FALSE)</f>
        <v>0</v>
      </c>
      <c r="I40" s="253">
        <f>VLOOKUP($A40,'Points - Wickets'!$A$6:$AB$59,28,FALSE)</f>
        <v>39</v>
      </c>
      <c r="J40" s="253">
        <f>VLOOKUP($A40,'Points - 5 fers'!$A$6:$AB$59,28,FALSE)</f>
        <v>4</v>
      </c>
      <c r="K40" s="253">
        <f>VLOOKUP($A40,'Points - Hattrick'!$A$6:$AB$59,28,FALSE)</f>
        <v>0</v>
      </c>
      <c r="L40" s="247">
        <f>VLOOKUP($A40,'Points - Fielding'!$A$6:$AB$59,28,FALSE)</f>
        <v>0</v>
      </c>
      <c r="M40" s="240">
        <f>VLOOKUP($A40,'Points - Player Total'!$A$8:$AE$60,31,FALSE)</f>
        <v>717</v>
      </c>
      <c r="N40" s="237">
        <f t="shared" si="0"/>
        <v>2</v>
      </c>
      <c r="O40" s="286">
        <f>VLOOKUP($A40,'Teams - Window 2'!$A$6:$BH$58,60,FALSE)</f>
        <v>0.28846153846153844</v>
      </c>
      <c r="P40" s="284"/>
    </row>
    <row r="41" spans="1:16" s="125" customFormat="1" ht="18.75" customHeight="1" x14ac:dyDescent="0.25">
      <c r="A41" s="257" t="s">
        <v>86</v>
      </c>
      <c r="B41" s="264" t="s">
        <v>80</v>
      </c>
      <c r="C41" s="265" t="s">
        <v>105</v>
      </c>
      <c r="D41" s="260">
        <v>6.5</v>
      </c>
      <c r="E41" s="243">
        <f>VLOOKUP($A41,Apperances!$A$6:$AB$58,28,FALSE)</f>
        <v>7</v>
      </c>
      <c r="F41" s="252">
        <f>VLOOKUP($A41,'Points - Runs'!$A$6:$AB$59,28,FALSE)</f>
        <v>32</v>
      </c>
      <c r="G41" s="252">
        <f>VLOOKUP($A41,'Points - Runs 50s'!$A$6:$AB$59,28,FALSE)</f>
        <v>0</v>
      </c>
      <c r="H41" s="253">
        <f>VLOOKUP($A41,'Points - Runs 100s'!$A$6:$AB$59,28,FALSE)</f>
        <v>0</v>
      </c>
      <c r="I41" s="253">
        <f>VLOOKUP($A41,'Points - Wickets'!$A$6:$AB$59,28,FALSE)</f>
        <v>12</v>
      </c>
      <c r="J41" s="253">
        <f>VLOOKUP($A41,'Points - 5 fers'!$A$6:$AB$59,28,FALSE)</f>
        <v>0</v>
      </c>
      <c r="K41" s="253">
        <f>VLOOKUP($A41,'Points - Hattrick'!$A$6:$AB$59,28,FALSE)</f>
        <v>0</v>
      </c>
      <c r="L41" s="247">
        <f>VLOOKUP($A41,'Points - Fielding'!$A$6:$AB$59,28,FALSE)</f>
        <v>2</v>
      </c>
      <c r="M41" s="240">
        <f>VLOOKUP($A41,'Points - Player Total'!$A$8:$AE$60,31,FALSE)</f>
        <v>172</v>
      </c>
      <c r="N41" s="237">
        <f t="shared" si="0"/>
        <v>30</v>
      </c>
      <c r="O41" s="286">
        <f>VLOOKUP($A41,'Teams - Window 2'!$A$6:$BH$58,60,FALSE)</f>
        <v>0.15384615384615385</v>
      </c>
      <c r="P41" s="284"/>
    </row>
    <row r="42" spans="1:16" s="125" customFormat="1" ht="18.75" customHeight="1" x14ac:dyDescent="0.25">
      <c r="A42" s="257" t="s">
        <v>25</v>
      </c>
      <c r="B42" s="264" t="s">
        <v>80</v>
      </c>
      <c r="C42" s="265" t="s">
        <v>105</v>
      </c>
      <c r="D42" s="260">
        <v>6.5</v>
      </c>
      <c r="E42" s="243">
        <f>VLOOKUP($A42,Apperances!$A$6:$AB$58,28,FALSE)</f>
        <v>6</v>
      </c>
      <c r="F42" s="252">
        <f>VLOOKUP($A42,'Points - Runs'!$A$6:$AB$59,28,FALSE)</f>
        <v>75</v>
      </c>
      <c r="G42" s="252">
        <f>VLOOKUP($A42,'Points - Runs 50s'!$A$6:$AB$59,28,FALSE)</f>
        <v>0</v>
      </c>
      <c r="H42" s="253">
        <f>VLOOKUP($A42,'Points - Runs 100s'!$A$6:$AB$59,28,FALSE)</f>
        <v>0</v>
      </c>
      <c r="I42" s="253">
        <f>VLOOKUP($A42,'Points - Wickets'!$A$6:$AB$59,28,FALSE)</f>
        <v>7</v>
      </c>
      <c r="J42" s="253">
        <f>VLOOKUP($A42,'Points - 5 fers'!$A$6:$AB$59,28,FALSE)</f>
        <v>0</v>
      </c>
      <c r="K42" s="253">
        <f>VLOOKUP($A42,'Points - Hattrick'!$A$6:$AB$59,28,FALSE)</f>
        <v>0</v>
      </c>
      <c r="L42" s="247">
        <f>VLOOKUP($A42,'Points - Fielding'!$A$6:$AB$59,28,FALSE)</f>
        <v>4</v>
      </c>
      <c r="M42" s="240">
        <f>VLOOKUP($A42,'Points - Player Total'!$A$8:$AE$60,31,FALSE)</f>
        <v>185</v>
      </c>
      <c r="N42" s="237">
        <f t="shared" si="0"/>
        <v>29</v>
      </c>
      <c r="O42" s="286">
        <f>VLOOKUP($A42,'Teams - Window 2'!$A$6:$BH$58,60,FALSE)</f>
        <v>0.25</v>
      </c>
      <c r="P42" s="284"/>
    </row>
    <row r="43" spans="1:16" s="125" customFormat="1" ht="18.75" customHeight="1" x14ac:dyDescent="0.25">
      <c r="A43" s="257" t="s">
        <v>83</v>
      </c>
      <c r="B43" s="264" t="s">
        <v>79</v>
      </c>
      <c r="C43" s="265" t="s">
        <v>105</v>
      </c>
      <c r="D43" s="260">
        <v>6</v>
      </c>
      <c r="E43" s="243">
        <f>VLOOKUP($A43,Apperances!$A$6:$AB$58,28,FALSE)</f>
        <v>10</v>
      </c>
      <c r="F43" s="252">
        <f>VLOOKUP($A43,'Points - Runs'!$A$6:$AB$59,28,FALSE)</f>
        <v>15</v>
      </c>
      <c r="G43" s="252">
        <f>VLOOKUP($A43,'Points - Runs 50s'!$A$6:$AB$59,28,FALSE)</f>
        <v>0</v>
      </c>
      <c r="H43" s="253">
        <f>VLOOKUP($A43,'Points - Runs 100s'!$A$6:$AB$59,28,FALSE)</f>
        <v>0</v>
      </c>
      <c r="I43" s="253">
        <f>VLOOKUP($A43,'Points - Wickets'!$A$6:$AB$59,28,FALSE)</f>
        <v>25</v>
      </c>
      <c r="J43" s="253">
        <f>VLOOKUP($A43,'Points - 5 fers'!$A$6:$AB$59,28,FALSE)</f>
        <v>2</v>
      </c>
      <c r="K43" s="253">
        <f>VLOOKUP($A43,'Points - Hattrick'!$A$6:$AB$59,28,FALSE)</f>
        <v>0</v>
      </c>
      <c r="L43" s="247">
        <f>VLOOKUP($A43,'Points - Fielding'!$A$6:$AB$59,28,FALSE)</f>
        <v>0</v>
      </c>
      <c r="M43" s="240">
        <f>VLOOKUP($A43,'Points - Player Total'!$A$8:$AE$60,31,FALSE)</f>
        <v>365</v>
      </c>
      <c r="N43" s="237">
        <f t="shared" si="0"/>
        <v>14</v>
      </c>
      <c r="O43" s="286">
        <f>VLOOKUP($A43,'Teams - Window 2'!$A$6:$BH$58,60,FALSE)</f>
        <v>0.53846153846153844</v>
      </c>
      <c r="P43" s="284"/>
    </row>
    <row r="44" spans="1:16" s="125" customFormat="1" ht="18.75" customHeight="1" x14ac:dyDescent="0.25">
      <c r="A44" s="257" t="s">
        <v>84</v>
      </c>
      <c r="B44" s="264" t="s">
        <v>79</v>
      </c>
      <c r="C44" s="265" t="s">
        <v>105</v>
      </c>
      <c r="D44" s="260">
        <v>6</v>
      </c>
      <c r="E44" s="243">
        <f>VLOOKUP($A44,Apperances!$A$6:$AB$58,28,FALSE)</f>
        <v>12</v>
      </c>
      <c r="F44" s="252">
        <f>VLOOKUP($A44,'Points - Runs'!$A$6:$AB$59,28,FALSE)</f>
        <v>30</v>
      </c>
      <c r="G44" s="252">
        <f>VLOOKUP($A44,'Points - Runs 50s'!$A$6:$AB$59,28,FALSE)</f>
        <v>0</v>
      </c>
      <c r="H44" s="253">
        <f>VLOOKUP($A44,'Points - Runs 100s'!$A$6:$AB$59,28,FALSE)</f>
        <v>0</v>
      </c>
      <c r="I44" s="253">
        <f>VLOOKUP($A44,'Points - Wickets'!$A$6:$AB$59,28,FALSE)</f>
        <v>19</v>
      </c>
      <c r="J44" s="253">
        <f>VLOOKUP($A44,'Points - 5 fers'!$A$6:$AB$59,28,FALSE)</f>
        <v>0</v>
      </c>
      <c r="K44" s="253">
        <f>VLOOKUP($A44,'Points - Hattrick'!$A$6:$AB$59,28,FALSE)</f>
        <v>0</v>
      </c>
      <c r="L44" s="247">
        <f>VLOOKUP($A44,'Points - Fielding'!$A$6:$AB$59,28,FALSE)</f>
        <v>1</v>
      </c>
      <c r="M44" s="240">
        <f>VLOOKUP($A44,'Points - Player Total'!$A$8:$AE$60,31,FALSE)</f>
        <v>230</v>
      </c>
      <c r="N44" s="237">
        <f t="shared" si="0"/>
        <v>23</v>
      </c>
      <c r="O44" s="286">
        <f>VLOOKUP($A44,'Teams - Window 2'!$A$6:$BH$58,60,FALSE)</f>
        <v>0.19230769230769232</v>
      </c>
      <c r="P44" s="284"/>
    </row>
    <row r="45" spans="1:16" s="125" customFormat="1" ht="18.75" customHeight="1" x14ac:dyDescent="0.25">
      <c r="A45" s="257" t="s">
        <v>30</v>
      </c>
      <c r="B45" s="264" t="s">
        <v>79</v>
      </c>
      <c r="C45" s="265" t="s">
        <v>105</v>
      </c>
      <c r="D45" s="260">
        <v>5</v>
      </c>
      <c r="E45" s="243">
        <f>VLOOKUP($A45,Apperances!$A$6:$AB$58,28,FALSE)</f>
        <v>9</v>
      </c>
      <c r="F45" s="252">
        <f>VLOOKUP($A45,'Points - Runs'!$A$6:$AB$59,28,FALSE)</f>
        <v>0</v>
      </c>
      <c r="G45" s="252">
        <f>VLOOKUP($A45,'Points - Runs 50s'!$A$6:$AB$59,28,FALSE)</f>
        <v>0</v>
      </c>
      <c r="H45" s="253">
        <f>VLOOKUP($A45,'Points - Runs 100s'!$A$6:$AB$59,28,FALSE)</f>
        <v>0</v>
      </c>
      <c r="I45" s="253">
        <f>VLOOKUP($A45,'Points - Wickets'!$A$6:$AB$59,28,FALSE)</f>
        <v>10</v>
      </c>
      <c r="J45" s="253">
        <f>VLOOKUP($A45,'Points - 5 fers'!$A$6:$AB$59,28,FALSE)</f>
        <v>0</v>
      </c>
      <c r="K45" s="253">
        <f>VLOOKUP($A45,'Points - Hattrick'!$A$6:$AB$59,28,FALSE)</f>
        <v>0</v>
      </c>
      <c r="L45" s="247">
        <f>VLOOKUP($A45,'Points - Fielding'!$A$6:$AB$59,28,FALSE)</f>
        <v>6</v>
      </c>
      <c r="M45" s="240">
        <f>VLOOKUP($A45,'Points - Player Total'!$A$8:$AE$60,31,FALSE)</f>
        <v>160</v>
      </c>
      <c r="N45" s="237">
        <f t="shared" si="0"/>
        <v>33</v>
      </c>
      <c r="O45" s="286">
        <f>VLOOKUP($A45,'Teams - Window 2'!$A$6:$BH$58,60,FALSE)</f>
        <v>7.6923076923076927E-2</v>
      </c>
      <c r="P45" s="284"/>
    </row>
    <row r="46" spans="1:16" s="125" customFormat="1" ht="18.75" customHeight="1" x14ac:dyDescent="0.25">
      <c r="A46" s="257" t="s">
        <v>20</v>
      </c>
      <c r="B46" s="264" t="s">
        <v>80</v>
      </c>
      <c r="C46" s="265" t="s">
        <v>105</v>
      </c>
      <c r="D46" s="260">
        <v>5</v>
      </c>
      <c r="E46" s="243">
        <f>VLOOKUP($A46,Apperances!$A$6:$AB$58,28,FALSE)</f>
        <v>7</v>
      </c>
      <c r="F46" s="252">
        <f>VLOOKUP($A46,'Points - Runs'!$A$6:$AB$59,28,FALSE)</f>
        <v>91</v>
      </c>
      <c r="G46" s="252">
        <f>VLOOKUP($A46,'Points - Runs 50s'!$A$6:$AB$59,28,FALSE)</f>
        <v>0</v>
      </c>
      <c r="H46" s="253">
        <f>VLOOKUP($A46,'Points - Runs 100s'!$A$6:$AB$59,28,FALSE)</f>
        <v>0</v>
      </c>
      <c r="I46" s="253">
        <f>VLOOKUP($A46,'Points - Wickets'!$A$6:$AB$59,28,FALSE)</f>
        <v>16</v>
      </c>
      <c r="J46" s="253">
        <f>VLOOKUP($A46,'Points - 5 fers'!$A$6:$AB$59,28,FALSE)</f>
        <v>1</v>
      </c>
      <c r="K46" s="253">
        <f>VLOOKUP($A46,'Points - Hattrick'!$A$6:$AB$59,28,FALSE)</f>
        <v>0</v>
      </c>
      <c r="L46" s="247">
        <f>VLOOKUP($A46,'Points - Fielding'!$A$6:$AB$59,28,FALSE)</f>
        <v>3</v>
      </c>
      <c r="M46" s="240">
        <f>VLOOKUP($A46,'Points - Player Total'!$A$8:$AE$60,31,FALSE)</f>
        <v>331</v>
      </c>
      <c r="N46" s="237">
        <f t="shared" si="0"/>
        <v>19</v>
      </c>
      <c r="O46" s="286">
        <f>VLOOKUP($A46,'Teams - Window 2'!$A$6:$BH$58,60,FALSE)</f>
        <v>5.7692307692307696E-2</v>
      </c>
      <c r="P46" s="284"/>
    </row>
    <row r="47" spans="1:16" s="125" customFormat="1" ht="18.75" customHeight="1" x14ac:dyDescent="0.25">
      <c r="A47" s="257" t="s">
        <v>32</v>
      </c>
      <c r="B47" s="264" t="s">
        <v>79</v>
      </c>
      <c r="C47" s="265" t="s">
        <v>105</v>
      </c>
      <c r="D47" s="260">
        <v>5</v>
      </c>
      <c r="E47" s="243">
        <f>VLOOKUP($A47,Apperances!$A$6:$AB$58,28,FALSE)</f>
        <v>12</v>
      </c>
      <c r="F47" s="252">
        <f>VLOOKUP($A47,'Points - Runs'!$A$6:$AB$59,28,FALSE)</f>
        <v>51</v>
      </c>
      <c r="G47" s="252">
        <f>VLOOKUP($A47,'Points - Runs 50s'!$A$6:$AB$59,28,FALSE)</f>
        <v>0</v>
      </c>
      <c r="H47" s="253">
        <f>VLOOKUP($A47,'Points - Runs 100s'!$A$6:$AB$59,28,FALSE)</f>
        <v>0</v>
      </c>
      <c r="I47" s="253">
        <f>VLOOKUP($A47,'Points - Wickets'!$A$6:$AB$59,28,FALSE)</f>
        <v>13</v>
      </c>
      <c r="J47" s="253">
        <f>VLOOKUP($A47,'Points - 5 fers'!$A$6:$AB$59,28,FALSE)</f>
        <v>0</v>
      </c>
      <c r="K47" s="253">
        <f>VLOOKUP($A47,'Points - Hattrick'!$A$6:$AB$59,28,FALSE)</f>
        <v>0</v>
      </c>
      <c r="L47" s="247">
        <f>VLOOKUP($A47,'Points - Fielding'!$A$6:$AB$59,28,FALSE)</f>
        <v>3</v>
      </c>
      <c r="M47" s="240">
        <f>VLOOKUP($A47,'Points - Player Total'!$A$8:$AE$60,31,FALSE)</f>
        <v>211</v>
      </c>
      <c r="N47" s="237">
        <f t="shared" si="0"/>
        <v>26</v>
      </c>
      <c r="O47" s="286">
        <f>VLOOKUP($A47,'Teams - Window 2'!$A$6:$BH$58,60,FALSE)</f>
        <v>0.28846153846153844</v>
      </c>
      <c r="P47" s="284"/>
    </row>
    <row r="48" spans="1:16" s="125" customFormat="1" ht="18.75" customHeight="1" x14ac:dyDescent="0.25">
      <c r="A48" s="257" t="s">
        <v>9</v>
      </c>
      <c r="B48" s="264" t="s">
        <v>79</v>
      </c>
      <c r="C48" s="265" t="s">
        <v>105</v>
      </c>
      <c r="D48" s="260">
        <v>5</v>
      </c>
      <c r="E48" s="243">
        <f>VLOOKUP($A48,Apperances!$A$6:$AB$58,28,FALSE)</f>
        <v>12</v>
      </c>
      <c r="F48" s="252">
        <f>VLOOKUP($A48,'Points - Runs'!$A$6:$AB$59,28,FALSE)</f>
        <v>464</v>
      </c>
      <c r="G48" s="252">
        <f>VLOOKUP($A48,'Points - Runs 50s'!$A$6:$AB$59,28,FALSE)</f>
        <v>3</v>
      </c>
      <c r="H48" s="253">
        <f>VLOOKUP($A48,'Points - Runs 100s'!$A$6:$AB$59,28,FALSE)</f>
        <v>1</v>
      </c>
      <c r="I48" s="253">
        <f>VLOOKUP($A48,'Points - Wickets'!$A$6:$AB$59,28,FALSE)</f>
        <v>8</v>
      </c>
      <c r="J48" s="253">
        <f>VLOOKUP($A48,'Points - 5 fers'!$A$6:$AB$59,28,FALSE)</f>
        <v>0</v>
      </c>
      <c r="K48" s="253">
        <f>VLOOKUP($A48,'Points - Hattrick'!$A$6:$AB$59,28,FALSE)</f>
        <v>0</v>
      </c>
      <c r="L48" s="247">
        <f>VLOOKUP($A48,'Points - Fielding'!$A$6:$AB$59,28,FALSE)</f>
        <v>0</v>
      </c>
      <c r="M48" s="240">
        <f>VLOOKUP($A48,'Points - Player Total'!$A$8:$AE$60,31,FALSE)</f>
        <v>669</v>
      </c>
      <c r="N48" s="237">
        <f t="shared" si="0"/>
        <v>4</v>
      </c>
      <c r="O48" s="286">
        <f>VLOOKUP($A48,'Teams - Window 2'!$A$6:$BH$58,60,FALSE)</f>
        <v>0.42307692307692307</v>
      </c>
      <c r="P48" s="284"/>
    </row>
    <row r="49" spans="1:16" s="125" customFormat="1" ht="18.75" customHeight="1" x14ac:dyDescent="0.25">
      <c r="A49" s="257" t="s">
        <v>14</v>
      </c>
      <c r="B49" s="264" t="s">
        <v>80</v>
      </c>
      <c r="C49" s="265" t="s">
        <v>105</v>
      </c>
      <c r="D49" s="260">
        <v>4.5</v>
      </c>
      <c r="E49" s="243">
        <f>VLOOKUP($A49,Apperances!$A$6:$AB$58,28,FALSE)</f>
        <v>4</v>
      </c>
      <c r="F49" s="252">
        <f>VLOOKUP($A49,'Points - Runs'!$A$6:$AB$59,28,FALSE)</f>
        <v>62</v>
      </c>
      <c r="G49" s="252">
        <f>VLOOKUP($A49,'Points - Runs 50s'!$A$6:$AB$59,28,FALSE)</f>
        <v>0</v>
      </c>
      <c r="H49" s="253">
        <f>VLOOKUP($A49,'Points - Runs 100s'!$A$6:$AB$59,28,FALSE)</f>
        <v>0</v>
      </c>
      <c r="I49" s="253">
        <f>VLOOKUP($A49,'Points - Wickets'!$A$6:$AB$59,28,FALSE)</f>
        <v>0</v>
      </c>
      <c r="J49" s="253">
        <f>VLOOKUP($A49,'Points - 5 fers'!$A$6:$AB$59,28,FALSE)</f>
        <v>0</v>
      </c>
      <c r="K49" s="253">
        <f>VLOOKUP($A49,'Points - Hattrick'!$A$6:$AB$59,28,FALSE)</f>
        <v>0</v>
      </c>
      <c r="L49" s="247">
        <f>VLOOKUP($A49,'Points - Fielding'!$A$6:$AB$59,28,FALSE)</f>
        <v>3</v>
      </c>
      <c r="M49" s="240">
        <f>VLOOKUP($A49,'Points - Player Total'!$A$8:$AE$60,31,FALSE)</f>
        <v>92</v>
      </c>
      <c r="N49" s="237">
        <f t="shared" si="0"/>
        <v>36</v>
      </c>
      <c r="O49" s="286">
        <f>VLOOKUP($A49,'Teams - Window 2'!$A$6:$BH$58,60,FALSE)</f>
        <v>9.6153846153846159E-2</v>
      </c>
      <c r="P49" s="284"/>
    </row>
    <row r="50" spans="1:16" s="125" customFormat="1" ht="18.75" customHeight="1" x14ac:dyDescent="0.25">
      <c r="A50" s="257" t="s">
        <v>21</v>
      </c>
      <c r="B50" s="264" t="s">
        <v>80</v>
      </c>
      <c r="C50" s="265" t="s">
        <v>105</v>
      </c>
      <c r="D50" s="260">
        <v>4.5</v>
      </c>
      <c r="E50" s="243">
        <f>VLOOKUP($A50,Apperances!$A$6:$AB$58,28,FALSE)</f>
        <v>0</v>
      </c>
      <c r="F50" s="252">
        <f>VLOOKUP($A50,'Points - Runs'!$A$6:$AB$59,28,FALSE)</f>
        <v>0</v>
      </c>
      <c r="G50" s="252">
        <f>VLOOKUP($A50,'Points - Runs 50s'!$A$6:$AB$59,28,FALSE)</f>
        <v>0</v>
      </c>
      <c r="H50" s="253">
        <f>VLOOKUP($A50,'Points - Runs 100s'!$A$6:$AB$59,28,FALSE)</f>
        <v>0</v>
      </c>
      <c r="I50" s="253">
        <f>VLOOKUP($A50,'Points - Wickets'!$A$6:$AB$59,28,FALSE)</f>
        <v>0</v>
      </c>
      <c r="J50" s="253">
        <f>VLOOKUP($A50,'Points - 5 fers'!$A$6:$AB$59,28,FALSE)</f>
        <v>0</v>
      </c>
      <c r="K50" s="253">
        <f>VLOOKUP($A50,'Points - Hattrick'!$A$6:$AB$59,28,FALSE)</f>
        <v>0</v>
      </c>
      <c r="L50" s="247">
        <f>VLOOKUP($A50,'Points - Fielding'!$A$6:$AB$59,28,FALSE)</f>
        <v>0</v>
      </c>
      <c r="M50" s="240">
        <f>VLOOKUP($A50,'Points - Player Total'!$A$8:$AE$60,31,FALSE)</f>
        <v>0</v>
      </c>
      <c r="N50" s="237">
        <f t="shared" si="0"/>
        <v>47</v>
      </c>
      <c r="O50" s="286">
        <f>VLOOKUP($A50,'Teams - Window 2'!$A$6:$BH$58,60,FALSE)</f>
        <v>0</v>
      </c>
      <c r="P50" s="284"/>
    </row>
    <row r="51" spans="1:16" s="125" customFormat="1" ht="18.75" customHeight="1" x14ac:dyDescent="0.25">
      <c r="A51" s="257" t="s">
        <v>34</v>
      </c>
      <c r="B51" s="264" t="s">
        <v>80</v>
      </c>
      <c r="C51" s="265" t="s">
        <v>105</v>
      </c>
      <c r="D51" s="260">
        <v>4.5</v>
      </c>
      <c r="E51" s="243">
        <f>VLOOKUP($A51,Apperances!$A$6:$AB$58,28,FALSE)</f>
        <v>0</v>
      </c>
      <c r="F51" s="252">
        <f>VLOOKUP($A51,'Points - Runs'!$A$6:$AB$59,28,FALSE)</f>
        <v>0</v>
      </c>
      <c r="G51" s="252">
        <f>VLOOKUP($A51,'Points - Runs 50s'!$A$6:$AB$59,28,FALSE)</f>
        <v>0</v>
      </c>
      <c r="H51" s="253">
        <f>VLOOKUP($A51,'Points - Runs 100s'!$A$6:$AB$59,28,FALSE)</f>
        <v>0</v>
      </c>
      <c r="I51" s="253">
        <f>VLOOKUP($A51,'Points - Wickets'!$A$6:$AB$59,28,FALSE)</f>
        <v>0</v>
      </c>
      <c r="J51" s="253">
        <f>VLOOKUP($A51,'Points - 5 fers'!$A$6:$AB$59,28,FALSE)</f>
        <v>0</v>
      </c>
      <c r="K51" s="253">
        <f>VLOOKUP($A51,'Points - Hattrick'!$A$6:$AB$59,28,FALSE)</f>
        <v>0</v>
      </c>
      <c r="L51" s="247">
        <f>VLOOKUP($A51,'Points - Fielding'!$A$6:$AB$59,28,FALSE)</f>
        <v>0</v>
      </c>
      <c r="M51" s="240">
        <f>VLOOKUP($A51,'Points - Player Total'!$A$8:$AE$60,31,FALSE)</f>
        <v>0</v>
      </c>
      <c r="N51" s="237">
        <f t="shared" si="0"/>
        <v>47</v>
      </c>
      <c r="O51" s="286">
        <f>VLOOKUP($A51,'Teams - Window 2'!$A$6:$BH$58,60,FALSE)</f>
        <v>0</v>
      </c>
      <c r="P51" s="284"/>
    </row>
    <row r="52" spans="1:16" s="125" customFormat="1" ht="18.75" customHeight="1" x14ac:dyDescent="0.25">
      <c r="A52" s="257" t="s">
        <v>369</v>
      </c>
      <c r="B52" s="264" t="s">
        <v>80</v>
      </c>
      <c r="C52" s="265" t="s">
        <v>105</v>
      </c>
      <c r="D52" s="260">
        <v>4.5</v>
      </c>
      <c r="E52" s="243">
        <f>VLOOKUP($A52,Apperances!$A$6:$AB$58,28,FALSE)</f>
        <v>4</v>
      </c>
      <c r="F52" s="252">
        <f>VLOOKUP($A52,'Points - Runs'!$A$6:$AB$59,28,FALSE)</f>
        <v>35</v>
      </c>
      <c r="G52" s="252">
        <f>VLOOKUP($A52,'Points - Runs 50s'!$A$6:$AB$59,28,FALSE)</f>
        <v>0</v>
      </c>
      <c r="H52" s="253">
        <f>VLOOKUP($A52,'Points - Runs 100s'!$A$6:$AB$59,28,FALSE)</f>
        <v>0</v>
      </c>
      <c r="I52" s="253">
        <f>VLOOKUP($A52,'Points - Wickets'!$A$6:$AB$59,28,FALSE)</f>
        <v>0</v>
      </c>
      <c r="J52" s="253">
        <f>VLOOKUP($A52,'Points - 5 fers'!$A$6:$AB$59,28,FALSE)</f>
        <v>0</v>
      </c>
      <c r="K52" s="253">
        <f>VLOOKUP($A52,'Points - Hattrick'!$A$6:$AB$59,28,FALSE)</f>
        <v>0</v>
      </c>
      <c r="L52" s="247">
        <f>VLOOKUP($A52,'Points - Fielding'!$A$6:$AB$59,28,FALSE)</f>
        <v>0</v>
      </c>
      <c r="M52" s="240">
        <f>VLOOKUP($A52,'Points - Player Total'!$A$8:$AE$60,31,FALSE)</f>
        <v>35</v>
      </c>
      <c r="N52" s="237">
        <f t="shared" si="0"/>
        <v>41</v>
      </c>
      <c r="O52" s="286">
        <f>VLOOKUP($A52,'Teams - Window 2'!$A$6:$BH$58,60,FALSE)</f>
        <v>0</v>
      </c>
      <c r="P52" s="284"/>
    </row>
    <row r="53" spans="1:16" s="125" customFormat="1" ht="18.75" customHeight="1" x14ac:dyDescent="0.25">
      <c r="A53" s="257" t="s">
        <v>42</v>
      </c>
      <c r="B53" s="264" t="s">
        <v>80</v>
      </c>
      <c r="C53" s="265" t="s">
        <v>105</v>
      </c>
      <c r="D53" s="260">
        <v>4.5</v>
      </c>
      <c r="E53" s="243">
        <f>VLOOKUP($A53,Apperances!$A$6:$AB$58,28,FALSE)</f>
        <v>3</v>
      </c>
      <c r="F53" s="252">
        <f>VLOOKUP($A53,'Points - Runs'!$A$6:$AB$59,28,FALSE)</f>
        <v>0</v>
      </c>
      <c r="G53" s="252">
        <f>VLOOKUP($A53,'Points - Runs 50s'!$A$6:$AB$59,28,FALSE)</f>
        <v>0</v>
      </c>
      <c r="H53" s="253">
        <f>VLOOKUP($A53,'Points - Runs 100s'!$A$6:$AB$59,28,FALSE)</f>
        <v>0</v>
      </c>
      <c r="I53" s="253">
        <f>VLOOKUP($A53,'Points - Wickets'!$A$6:$AB$59,28,FALSE)</f>
        <v>0</v>
      </c>
      <c r="J53" s="253">
        <f>VLOOKUP($A53,'Points - 5 fers'!$A$6:$AB$59,28,FALSE)</f>
        <v>0</v>
      </c>
      <c r="K53" s="253">
        <f>VLOOKUP($A53,'Points - Hattrick'!$A$6:$AB$59,28,FALSE)</f>
        <v>0</v>
      </c>
      <c r="L53" s="247">
        <f>VLOOKUP($A53,'Points - Fielding'!$A$6:$AB$59,28,FALSE)</f>
        <v>2</v>
      </c>
      <c r="M53" s="240">
        <f>VLOOKUP($A53,'Points - Player Total'!$A$8:$AE$60,31,FALSE)</f>
        <v>20</v>
      </c>
      <c r="N53" s="237">
        <f t="shared" si="0"/>
        <v>44</v>
      </c>
      <c r="O53" s="286">
        <f>VLOOKUP($A53,'Teams - Window 2'!$A$6:$BH$58,60,FALSE)</f>
        <v>0</v>
      </c>
      <c r="P53" s="284"/>
    </row>
    <row r="54" spans="1:16" s="125" customFormat="1" ht="18.75" customHeight="1" x14ac:dyDescent="0.25">
      <c r="A54" s="257" t="s">
        <v>5</v>
      </c>
      <c r="B54" s="264" t="s">
        <v>78</v>
      </c>
      <c r="C54" s="265" t="s">
        <v>99</v>
      </c>
      <c r="D54" s="260">
        <v>8</v>
      </c>
      <c r="E54" s="243">
        <f>VLOOKUP($A54,Apperances!$A$6:$AB$58,28,FALSE)</f>
        <v>11</v>
      </c>
      <c r="F54" s="252">
        <f>VLOOKUP($A54,'Points - Runs'!$A$6:$AB$59,28,FALSE)</f>
        <v>380</v>
      </c>
      <c r="G54" s="252">
        <f>VLOOKUP($A54,'Points - Runs 50s'!$A$6:$AB$59,28,FALSE)</f>
        <v>2</v>
      </c>
      <c r="H54" s="253">
        <f>VLOOKUP($A54,'Points - Runs 100s'!$A$6:$AB$59,28,FALSE)</f>
        <v>1</v>
      </c>
      <c r="I54" s="253">
        <f>VLOOKUP($A54,'Points - Wickets'!$A$6:$AB$59,28,FALSE)</f>
        <v>0</v>
      </c>
      <c r="J54" s="253">
        <f>VLOOKUP($A54,'Points - 5 fers'!$A$6:$AB$59,28,FALSE)</f>
        <v>0</v>
      </c>
      <c r="K54" s="253">
        <f>VLOOKUP($A54,'Points - Hattrick'!$A$6:$AB$59,28,FALSE)</f>
        <v>0</v>
      </c>
      <c r="L54" s="247">
        <f>VLOOKUP($A54,'Points - Fielding'!$A$6:$AB$59,28,FALSE)</f>
        <v>24</v>
      </c>
      <c r="M54" s="240">
        <f>VLOOKUP($A54,'Points - Player Total'!$A$8:$AE$60,31,FALSE)</f>
        <v>720</v>
      </c>
      <c r="N54" s="237">
        <f t="shared" si="0"/>
        <v>1</v>
      </c>
      <c r="O54" s="286">
        <f>VLOOKUP($A54,'Teams - Window 2'!$A$6:$BH$58,60,FALSE)</f>
        <v>0.53846153846153844</v>
      </c>
      <c r="P54" s="284"/>
    </row>
    <row r="55" spans="1:16" s="125" customFormat="1" ht="18.75" customHeight="1" x14ac:dyDescent="0.25">
      <c r="A55" s="257" t="s">
        <v>3</v>
      </c>
      <c r="B55" s="264" t="s">
        <v>79</v>
      </c>
      <c r="C55" s="265" t="s">
        <v>99</v>
      </c>
      <c r="D55" s="260">
        <v>7.5</v>
      </c>
      <c r="E55" s="243">
        <f>VLOOKUP($A55,Apperances!$A$6:$AB$58,28,FALSE)</f>
        <v>11</v>
      </c>
      <c r="F55" s="252">
        <f>VLOOKUP($A55,'Points - Runs'!$A$6:$AB$59,28,FALSE)</f>
        <v>258</v>
      </c>
      <c r="G55" s="252">
        <f>VLOOKUP($A55,'Points - Runs 50s'!$A$6:$AB$59,28,FALSE)</f>
        <v>3</v>
      </c>
      <c r="H55" s="253">
        <f>VLOOKUP($A55,'Points - Runs 100s'!$A$6:$AB$59,28,FALSE)</f>
        <v>0</v>
      </c>
      <c r="I55" s="253">
        <f>VLOOKUP($A55,'Points - Wickets'!$A$6:$AB$59,28,FALSE)</f>
        <v>0</v>
      </c>
      <c r="J55" s="253">
        <f>VLOOKUP($A55,'Points - 5 fers'!$A$6:$AB$59,28,FALSE)</f>
        <v>0</v>
      </c>
      <c r="K55" s="253">
        <f>VLOOKUP($A55,'Points - Hattrick'!$A$6:$AB$59,28,FALSE)</f>
        <v>0</v>
      </c>
      <c r="L55" s="247">
        <f>VLOOKUP($A55,'Points - Fielding'!$A$6:$AB$59,28,FALSE)</f>
        <v>3</v>
      </c>
      <c r="M55" s="240">
        <f>VLOOKUP($A55,'Points - Player Total'!$A$8:$AE$60,31,FALSE)</f>
        <v>363</v>
      </c>
      <c r="N55" s="237">
        <f t="shared" si="0"/>
        <v>15</v>
      </c>
      <c r="O55" s="286">
        <f>VLOOKUP($A55,'Teams - Window 2'!$A$6:$BH$58,60,FALSE)</f>
        <v>3.8461538461538464E-2</v>
      </c>
      <c r="P55" s="284"/>
    </row>
    <row r="56" spans="1:16" s="125" customFormat="1" ht="18.75" customHeight="1" x14ac:dyDescent="0.25">
      <c r="A56" s="257" t="s">
        <v>4</v>
      </c>
      <c r="B56" s="264" t="s">
        <v>78</v>
      </c>
      <c r="C56" s="265" t="s">
        <v>99</v>
      </c>
      <c r="D56" s="260">
        <v>7.5</v>
      </c>
      <c r="E56" s="243">
        <f>VLOOKUP($A56,Apperances!$A$6:$AB$58,28,FALSE)</f>
        <v>12</v>
      </c>
      <c r="F56" s="252">
        <f>VLOOKUP($A56,'Points - Runs'!$A$6:$AB$59,28,FALSE)</f>
        <v>215</v>
      </c>
      <c r="G56" s="252">
        <f>VLOOKUP($A56,'Points - Runs 50s'!$A$6:$AB$59,28,FALSE)</f>
        <v>0</v>
      </c>
      <c r="H56" s="253">
        <f>VLOOKUP($A56,'Points - Runs 100s'!$A$6:$AB$59,28,FALSE)</f>
        <v>0</v>
      </c>
      <c r="I56" s="253">
        <f>VLOOKUP($A56,'Points - Wickets'!$A$6:$AB$59,28,FALSE)</f>
        <v>0</v>
      </c>
      <c r="J56" s="253">
        <f>VLOOKUP($A56,'Points - 5 fers'!$A$6:$AB$59,28,FALSE)</f>
        <v>0</v>
      </c>
      <c r="K56" s="253">
        <f>VLOOKUP($A56,'Points - Hattrick'!$A$6:$AB$59,28,FALSE)</f>
        <v>0</v>
      </c>
      <c r="L56" s="247">
        <f>VLOOKUP($A56,'Points - Fielding'!$A$6:$AB$59,28,FALSE)</f>
        <v>17</v>
      </c>
      <c r="M56" s="240">
        <f>VLOOKUP($A56,'Points - Player Total'!$A$8:$AE$60,31,FALSE)</f>
        <v>385</v>
      </c>
      <c r="N56" s="237">
        <f t="shared" si="0"/>
        <v>11</v>
      </c>
      <c r="O56" s="286">
        <f>VLOOKUP($A56,'Teams - Window 2'!$A$6:$BH$58,60,FALSE)</f>
        <v>0.17307692307692307</v>
      </c>
      <c r="P56" s="284"/>
    </row>
    <row r="57" spans="1:16" s="125" customFormat="1" ht="18.75" customHeight="1" x14ac:dyDescent="0.25">
      <c r="A57" s="257" t="s">
        <v>10</v>
      </c>
      <c r="B57" s="264" t="s">
        <v>80</v>
      </c>
      <c r="C57" s="265" t="s">
        <v>99</v>
      </c>
      <c r="D57" s="260">
        <v>6</v>
      </c>
      <c r="E57" s="243">
        <f>VLOOKUP($A57,Apperances!$A$6:$AB$58,28,FALSE)</f>
        <v>9</v>
      </c>
      <c r="F57" s="252">
        <f>VLOOKUP($A57,'Points - Runs'!$A$6:$AB$59,28,FALSE)</f>
        <v>100</v>
      </c>
      <c r="G57" s="252">
        <f>VLOOKUP($A57,'Points - Runs 50s'!$A$6:$AB$59,28,FALSE)</f>
        <v>0</v>
      </c>
      <c r="H57" s="253">
        <f>VLOOKUP($A57,'Points - Runs 100s'!$A$6:$AB$59,28,FALSE)</f>
        <v>0</v>
      </c>
      <c r="I57" s="253">
        <f>VLOOKUP($A57,'Points - Wickets'!$A$6:$AB$59,28,FALSE)</f>
        <v>0</v>
      </c>
      <c r="J57" s="253">
        <f>VLOOKUP($A57,'Points - 5 fers'!$A$6:$AB$59,28,FALSE)</f>
        <v>0</v>
      </c>
      <c r="K57" s="253">
        <f>VLOOKUP($A57,'Points - Hattrick'!$A$6:$AB$59,28,FALSE)</f>
        <v>0</v>
      </c>
      <c r="L57" s="247">
        <f>VLOOKUP($A57,'Points - Fielding'!$A$6:$AB$59,28,FALSE)</f>
        <v>9</v>
      </c>
      <c r="M57" s="240">
        <f>VLOOKUP($A57,'Points - Player Total'!$A$8:$AE$60,31,FALSE)</f>
        <v>190</v>
      </c>
      <c r="N57" s="237">
        <f t="shared" si="0"/>
        <v>28</v>
      </c>
      <c r="O57" s="286">
        <f>VLOOKUP($A57,'Teams - Window 2'!$A$6:$BH$58,60,FALSE)</f>
        <v>7.6923076923076927E-2</v>
      </c>
      <c r="P57" s="284"/>
    </row>
    <row r="58" spans="1:16" s="125" customFormat="1" ht="18.75" customHeight="1" x14ac:dyDescent="0.25">
      <c r="A58" s="257" t="s">
        <v>7</v>
      </c>
      <c r="B58" s="264" t="s">
        <v>80</v>
      </c>
      <c r="C58" s="265" t="s">
        <v>99</v>
      </c>
      <c r="D58" s="260">
        <v>5</v>
      </c>
      <c r="E58" s="243">
        <f>VLOOKUP($A58,Apperances!$A$6:$AB$58,28,FALSE)</f>
        <v>10</v>
      </c>
      <c r="F58" s="252">
        <f>VLOOKUP($A58,'Points - Runs'!$A$6:$AB$59,28,FALSE)</f>
        <v>101</v>
      </c>
      <c r="G58" s="252">
        <f>VLOOKUP($A58,'Points - Runs 50s'!$A$6:$AB$59,28,FALSE)</f>
        <v>1</v>
      </c>
      <c r="H58" s="253">
        <f>VLOOKUP($A58,'Points - Runs 100s'!$A$6:$AB$59,28,FALSE)</f>
        <v>0</v>
      </c>
      <c r="I58" s="253">
        <f>VLOOKUP($A58,'Points - Wickets'!$A$6:$AB$59,28,FALSE)</f>
        <v>0</v>
      </c>
      <c r="J58" s="253">
        <f>VLOOKUP($A58,'Points - 5 fers'!$A$6:$AB$59,28,FALSE)</f>
        <v>0</v>
      </c>
      <c r="K58" s="253">
        <f>VLOOKUP($A58,'Points - Hattrick'!$A$6:$AB$59,28,FALSE)</f>
        <v>0</v>
      </c>
      <c r="L58" s="247">
        <f>VLOOKUP($A58,'Points - Fielding'!$A$6:$AB$59,28,FALSE)</f>
        <v>9</v>
      </c>
      <c r="M58" s="240">
        <f>VLOOKUP($A58,'Points - Player Total'!$A$8:$AE$60,31,FALSE)</f>
        <v>131</v>
      </c>
      <c r="N58" s="237">
        <f t="shared" si="0"/>
        <v>34</v>
      </c>
      <c r="O58" s="286">
        <f>VLOOKUP($A58,'Teams - Window 2'!$A$6:$BH$58,60,FALSE)</f>
        <v>0.15384615384615385</v>
      </c>
      <c r="P58" s="284"/>
    </row>
    <row r="59" spans="1:16" s="125" customFormat="1" ht="18.75" customHeight="1" x14ac:dyDescent="0.25">
      <c r="A59" s="271" t="s">
        <v>24</v>
      </c>
      <c r="B59" s="272" t="s">
        <v>79</v>
      </c>
      <c r="C59" s="273" t="s">
        <v>99</v>
      </c>
      <c r="D59" s="274">
        <v>4.5</v>
      </c>
      <c r="E59" s="275">
        <f>VLOOKUP($A59,Apperances!$A$6:$AB$58,28,FALSE)</f>
        <v>12</v>
      </c>
      <c r="F59" s="276">
        <f>VLOOKUP($A59,'Points - Runs'!$A$6:$AB$59,28,FALSE)</f>
        <v>1</v>
      </c>
      <c r="G59" s="276">
        <f>VLOOKUP($A59,'Points - Runs 50s'!$A$6:$AB$59,28,FALSE)</f>
        <v>0</v>
      </c>
      <c r="H59" s="277">
        <f>VLOOKUP($A59,'Points - Runs 100s'!$A$6:$AB$59,28,FALSE)</f>
        <v>0</v>
      </c>
      <c r="I59" s="277">
        <f>VLOOKUP($A59,'Points - Wickets'!$A$6:$AB$59,28,FALSE)</f>
        <v>0</v>
      </c>
      <c r="J59" s="277">
        <f>VLOOKUP($A59,'Points - 5 fers'!$A$6:$AB$59,28,FALSE)</f>
        <v>0</v>
      </c>
      <c r="K59" s="277">
        <f>VLOOKUP($A59,'Points - Hattrick'!$A$6:$AB$59,28,FALSE)</f>
        <v>0</v>
      </c>
      <c r="L59" s="278">
        <f>VLOOKUP($A59,'Points - Fielding'!$A$6:$AB$59,28,FALSE)</f>
        <v>13</v>
      </c>
      <c r="M59" s="279">
        <f>VLOOKUP($A59,'Points - Player Total'!$A$8:$AE$60,31,FALSE)</f>
        <v>131</v>
      </c>
      <c r="N59" s="280">
        <f t="shared" si="0"/>
        <v>34</v>
      </c>
      <c r="O59" s="287">
        <f>VLOOKUP($A59,'Teams - Window 2'!$A$6:$BH$58,60,FALSE)</f>
        <v>0.15384615384615385</v>
      </c>
      <c r="P59" s="284"/>
    </row>
    <row r="60" spans="1:16" s="125" customFormat="1" ht="18.75" customHeight="1" thickBot="1" x14ac:dyDescent="0.3">
      <c r="A60" s="258" t="s">
        <v>370</v>
      </c>
      <c r="B60" s="266" t="s">
        <v>80</v>
      </c>
      <c r="C60" s="267" t="s">
        <v>99</v>
      </c>
      <c r="D60" s="261">
        <v>4.5</v>
      </c>
      <c r="E60" s="244">
        <f>VLOOKUP($A60,Apperances!$A$6:$AB$58,28,FALSE)</f>
        <v>4</v>
      </c>
      <c r="F60" s="254">
        <f>VLOOKUP($A60,'Points - Runs'!$A$6:$AB$59,28,FALSE)</f>
        <v>15</v>
      </c>
      <c r="G60" s="254">
        <f>VLOOKUP($A60,'Points - Runs 50s'!$A$6:$AB$59,28,FALSE)</f>
        <v>0</v>
      </c>
      <c r="H60" s="255">
        <f>VLOOKUP($A60,'Points - Runs 100s'!$A$6:$AB$59,28,FALSE)</f>
        <v>0</v>
      </c>
      <c r="I60" s="255">
        <f>VLOOKUP($A60,'Points - Wickets'!$A$6:$AB$59,28,FALSE)</f>
        <v>0</v>
      </c>
      <c r="J60" s="255">
        <f>VLOOKUP($A60,'Points - 5 fers'!$A$6:$AB$59,28,FALSE)</f>
        <v>0</v>
      </c>
      <c r="K60" s="255">
        <f>VLOOKUP($A60,'Points - Hattrick'!$A$6:$AB$59,28,FALSE)</f>
        <v>0</v>
      </c>
      <c r="L60" s="248">
        <f>VLOOKUP($A60,'Points - Fielding'!$A$6:$AB$59,28,FALSE)</f>
        <v>4</v>
      </c>
      <c r="M60" s="268">
        <f>VLOOKUP($A60,'Points - Player Total'!$A$8:$AE$60,31,FALSE)</f>
        <v>55</v>
      </c>
      <c r="N60" s="238">
        <f t="shared" si="0"/>
        <v>39</v>
      </c>
      <c r="O60" s="288">
        <f>VLOOKUP($A60,'Teams - Window 2'!$A$6:$BH$58,60,FALSE)</f>
        <v>0</v>
      </c>
      <c r="P60" s="284"/>
    </row>
    <row r="63" spans="1:16" x14ac:dyDescent="0.25">
      <c r="E63" s="86"/>
      <c r="F63" s="86"/>
      <c r="G63" s="86"/>
      <c r="H63" s="86"/>
      <c r="I63" s="86"/>
    </row>
    <row r="64" spans="1:16" x14ac:dyDescent="0.25">
      <c r="E64" s="86"/>
      <c r="F64" s="86"/>
      <c r="G64" s="86"/>
      <c r="H64" s="86"/>
      <c r="I64" s="86"/>
    </row>
    <row r="66" spans="5:10" x14ac:dyDescent="0.25">
      <c r="E66" s="86"/>
      <c r="F66" s="86"/>
      <c r="G66" s="86"/>
      <c r="H66" s="86"/>
      <c r="I66" s="86"/>
      <c r="J66" s="86"/>
    </row>
    <row r="67" spans="5:10" x14ac:dyDescent="0.25">
      <c r="E67" s="86"/>
      <c r="F67" s="86"/>
      <c r="G67" s="86"/>
      <c r="H67" s="86"/>
      <c r="I67" s="86"/>
    </row>
    <row r="68" spans="5:10" x14ac:dyDescent="0.25">
      <c r="E68" s="86"/>
      <c r="F68" s="86"/>
      <c r="G68" s="86"/>
      <c r="H68" s="86"/>
      <c r="I68" s="86"/>
    </row>
    <row r="70" spans="5:10" x14ac:dyDescent="0.25">
      <c r="E70" s="86"/>
      <c r="F70" s="86"/>
      <c r="G70" s="86"/>
      <c r="H70" s="86"/>
      <c r="I70" s="86"/>
    </row>
    <row r="71" spans="5:10" x14ac:dyDescent="0.25">
      <c r="E71" s="86"/>
      <c r="F71" s="86"/>
      <c r="G71" s="86"/>
      <c r="H71" s="86"/>
      <c r="I71" s="86"/>
    </row>
    <row r="73" spans="5:10" x14ac:dyDescent="0.25">
      <c r="E73" s="86"/>
      <c r="F73" s="86"/>
      <c r="G73" s="86"/>
      <c r="H73" s="86"/>
      <c r="I73" s="86"/>
    </row>
    <row r="74" spans="5:10" x14ac:dyDescent="0.25">
      <c r="E74" s="86"/>
      <c r="F74" s="86"/>
      <c r="G74" s="86"/>
      <c r="H74" s="86"/>
      <c r="I74" s="86"/>
    </row>
  </sheetData>
  <mergeCells count="10">
    <mergeCell ref="O6:O7"/>
    <mergeCell ref="A1:N1"/>
    <mergeCell ref="A2:N2"/>
    <mergeCell ref="N6:N7"/>
    <mergeCell ref="A6:A7"/>
    <mergeCell ref="B6:B7"/>
    <mergeCell ref="C6:C7"/>
    <mergeCell ref="D6:D7"/>
    <mergeCell ref="E6:L6"/>
    <mergeCell ref="M6:M7"/>
  </mergeCells>
  <conditionalFormatting sqref="O8:O60">
    <cfRule type="colorScale" priority="1">
      <colorScale>
        <cfvo type="min"/>
        <cfvo type="max"/>
        <color rgb="FFFCFCFF"/>
        <color rgb="FF63BE7B"/>
      </colorScale>
    </cfRule>
  </conditionalFormatting>
  <printOptions horizontalCentered="1"/>
  <pageMargins left="0.19685039370078741" right="0.19685039370078741" top="0.19685039370078741" bottom="0.19685039370078741" header="0.31496062992125984" footer="0.31496062992125984"/>
  <pageSetup paperSize="9" scale="52"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H70"/>
  <sheetViews>
    <sheetView zoomScale="85" zoomScaleNormal="85" workbookViewId="0">
      <pane xSplit="4" ySplit="5" topLeftCell="E33" activePane="bottomRight" state="frozen"/>
      <selection activeCell="R31" sqref="R31"/>
      <selection pane="topRight" activeCell="R31" sqref="R31"/>
      <selection pane="bottomLeft" activeCell="R31" sqref="R31"/>
      <selection pane="bottomRight" activeCell="Q66" sqref="Q66"/>
    </sheetView>
  </sheetViews>
  <sheetFormatPr defaultRowHeight="15" x14ac:dyDescent="0.25"/>
  <cols>
    <col min="1" max="1" width="19.28515625" bestFit="1" customWidth="1"/>
    <col min="3" max="3" width="13.85546875" bestFit="1" customWidth="1"/>
    <col min="5" max="26" width="13.140625" customWidth="1"/>
    <col min="27" max="27" width="2.85546875" customWidth="1"/>
  </cols>
  <sheetData>
    <row r="1" spans="1:34" x14ac:dyDescent="0.25">
      <c r="A1" s="83" t="s">
        <v>180</v>
      </c>
    </row>
    <row r="2" spans="1:34" x14ac:dyDescent="0.25">
      <c r="A2" s="83" t="s">
        <v>257</v>
      </c>
    </row>
    <row r="3" spans="1:34" x14ac:dyDescent="0.25">
      <c r="E3" s="513" t="s">
        <v>199</v>
      </c>
      <c r="F3" s="513"/>
      <c r="G3" s="513"/>
      <c r="H3" s="513"/>
      <c r="I3" s="513"/>
      <c r="J3" s="513"/>
      <c r="K3" s="513"/>
      <c r="L3" s="513"/>
      <c r="M3" s="513"/>
      <c r="N3" s="513"/>
      <c r="O3" s="513"/>
      <c r="P3" s="513"/>
      <c r="Q3" s="513"/>
      <c r="R3" s="513"/>
      <c r="S3" s="513"/>
      <c r="T3" s="513"/>
      <c r="U3" s="513"/>
      <c r="V3" s="513"/>
      <c r="W3" s="513"/>
      <c r="X3" s="513"/>
      <c r="Y3" s="513"/>
      <c r="Z3" s="513"/>
    </row>
    <row r="4" spans="1:34" x14ac:dyDescent="0.25">
      <c r="E4" s="135" t="s">
        <v>200</v>
      </c>
      <c r="F4" s="135" t="s">
        <v>201</v>
      </c>
      <c r="G4" s="135" t="s">
        <v>205</v>
      </c>
      <c r="H4" s="135" t="s">
        <v>202</v>
      </c>
      <c r="I4" s="135" t="s">
        <v>203</v>
      </c>
      <c r="J4" s="84" t="s">
        <v>204</v>
      </c>
      <c r="K4" s="135" t="s">
        <v>206</v>
      </c>
      <c r="L4" s="135" t="s">
        <v>207</v>
      </c>
      <c r="M4" s="135" t="s">
        <v>208</v>
      </c>
      <c r="N4" s="135" t="s">
        <v>209</v>
      </c>
      <c r="O4" s="135" t="s">
        <v>210</v>
      </c>
      <c r="P4" s="84" t="s">
        <v>211</v>
      </c>
      <c r="Q4" s="135" t="s">
        <v>212</v>
      </c>
      <c r="R4" s="135" t="s">
        <v>213</v>
      </c>
      <c r="S4" s="135" t="s">
        <v>214</v>
      </c>
      <c r="T4" s="135" t="s">
        <v>215</v>
      </c>
      <c r="U4" s="135" t="s">
        <v>216</v>
      </c>
      <c r="V4" s="84" t="s">
        <v>217</v>
      </c>
      <c r="W4" s="135" t="s">
        <v>222</v>
      </c>
      <c r="X4" s="135" t="s">
        <v>223</v>
      </c>
      <c r="Y4" s="135" t="s">
        <v>224</v>
      </c>
      <c r="Z4" s="135" t="s">
        <v>225</v>
      </c>
      <c r="AB4" s="513" t="s">
        <v>73</v>
      </c>
    </row>
    <row r="5" spans="1:34" x14ac:dyDescent="0.25">
      <c r="A5" s="135" t="s">
        <v>57</v>
      </c>
      <c r="B5" s="135" t="s">
        <v>77</v>
      </c>
      <c r="C5" s="135" t="s">
        <v>103</v>
      </c>
      <c r="D5" s="135" t="s">
        <v>106</v>
      </c>
      <c r="E5" s="135" t="s">
        <v>181</v>
      </c>
      <c r="F5" s="135" t="s">
        <v>182</v>
      </c>
      <c r="G5" s="135" t="s">
        <v>183</v>
      </c>
      <c r="H5" s="135" t="s">
        <v>184</v>
      </c>
      <c r="I5" s="135" t="s">
        <v>185</v>
      </c>
      <c r="J5" s="84" t="s">
        <v>186</v>
      </c>
      <c r="K5" s="135" t="s">
        <v>187</v>
      </c>
      <c r="L5" s="135" t="s">
        <v>188</v>
      </c>
      <c r="M5" s="135" t="s">
        <v>189</v>
      </c>
      <c r="N5" s="135" t="s">
        <v>190</v>
      </c>
      <c r="O5" s="135" t="s">
        <v>191</v>
      </c>
      <c r="P5" s="84" t="s">
        <v>192</v>
      </c>
      <c r="Q5" s="135" t="s">
        <v>193</v>
      </c>
      <c r="R5" s="135" t="s">
        <v>194</v>
      </c>
      <c r="S5" s="135" t="s">
        <v>195</v>
      </c>
      <c r="T5" s="135" t="s">
        <v>196</v>
      </c>
      <c r="U5" s="135" t="s">
        <v>197</v>
      </c>
      <c r="V5" s="84" t="s">
        <v>198</v>
      </c>
      <c r="W5" s="135" t="s">
        <v>218</v>
      </c>
      <c r="X5" s="135" t="s">
        <v>219</v>
      </c>
      <c r="Y5" s="135" t="s">
        <v>220</v>
      </c>
      <c r="Z5" s="135" t="s">
        <v>221</v>
      </c>
      <c r="AA5" s="135"/>
      <c r="AB5" s="513"/>
      <c r="AC5" s="135"/>
      <c r="AD5" s="135"/>
      <c r="AE5" s="135"/>
      <c r="AF5" s="135"/>
      <c r="AG5" s="135"/>
      <c r="AH5" s="135"/>
    </row>
    <row r="6" spans="1:34" x14ac:dyDescent="0.25">
      <c r="A6" t="s">
        <v>2</v>
      </c>
      <c r="B6" s="16">
        <v>1</v>
      </c>
      <c r="C6" t="s">
        <v>104</v>
      </c>
      <c r="D6" s="15">
        <v>8.5</v>
      </c>
      <c r="E6" s="14">
        <v>1</v>
      </c>
      <c r="F6" s="14">
        <v>1</v>
      </c>
      <c r="G6">
        <v>1</v>
      </c>
      <c r="H6">
        <v>1</v>
      </c>
      <c r="I6">
        <v>1</v>
      </c>
      <c r="J6" s="85">
        <v>1</v>
      </c>
      <c r="K6" s="270">
        <v>1</v>
      </c>
      <c r="L6" s="270">
        <v>1</v>
      </c>
      <c r="M6" s="270">
        <v>1</v>
      </c>
      <c r="N6" s="270">
        <v>1</v>
      </c>
      <c r="O6" s="270">
        <v>1</v>
      </c>
      <c r="P6" s="85">
        <v>1</v>
      </c>
      <c r="V6" s="85"/>
      <c r="AB6">
        <f>SUM(E6:Z6)</f>
        <v>12</v>
      </c>
    </row>
    <row r="7" spans="1:34" x14ac:dyDescent="0.25">
      <c r="A7" t="s">
        <v>6</v>
      </c>
      <c r="B7" s="16" t="s">
        <v>78</v>
      </c>
      <c r="C7" t="s">
        <v>104</v>
      </c>
      <c r="D7" s="15">
        <v>7</v>
      </c>
      <c r="E7" s="14">
        <v>1</v>
      </c>
      <c r="F7" s="14">
        <v>1</v>
      </c>
      <c r="G7" s="8"/>
      <c r="H7">
        <v>1</v>
      </c>
      <c r="I7">
        <v>1</v>
      </c>
      <c r="J7" s="85">
        <v>1</v>
      </c>
      <c r="K7" s="270">
        <v>1</v>
      </c>
      <c r="L7" s="270">
        <v>1</v>
      </c>
      <c r="M7" s="270">
        <v>1</v>
      </c>
      <c r="N7" s="270">
        <v>1</v>
      </c>
      <c r="O7" s="270">
        <v>1</v>
      </c>
      <c r="P7" s="85"/>
      <c r="V7" s="85"/>
      <c r="AB7">
        <f t="shared" ref="AB7:AB58" si="0">SUM(E7:Z7)</f>
        <v>10</v>
      </c>
    </row>
    <row r="8" spans="1:34" x14ac:dyDescent="0.25">
      <c r="A8" t="s">
        <v>12</v>
      </c>
      <c r="B8" s="16" t="s">
        <v>78</v>
      </c>
      <c r="C8" t="s">
        <v>104</v>
      </c>
      <c r="D8" s="15">
        <v>7</v>
      </c>
      <c r="E8" s="14">
        <v>1</v>
      </c>
      <c r="F8" s="14">
        <v>1</v>
      </c>
      <c r="G8">
        <v>1</v>
      </c>
      <c r="H8">
        <v>1</v>
      </c>
      <c r="I8">
        <v>1</v>
      </c>
      <c r="J8" s="85">
        <v>1</v>
      </c>
      <c r="K8" s="270">
        <v>1</v>
      </c>
      <c r="L8" s="270">
        <v>1</v>
      </c>
      <c r="M8" s="270">
        <v>1</v>
      </c>
      <c r="N8" s="270">
        <v>1</v>
      </c>
      <c r="O8" s="270">
        <v>1</v>
      </c>
      <c r="P8" s="85">
        <v>1</v>
      </c>
      <c r="V8" s="85"/>
      <c r="AB8">
        <f t="shared" si="0"/>
        <v>12</v>
      </c>
    </row>
    <row r="9" spans="1:34" x14ac:dyDescent="0.25">
      <c r="A9" t="s">
        <v>82</v>
      </c>
      <c r="B9" s="16" t="s">
        <v>79</v>
      </c>
      <c r="C9" t="s">
        <v>104</v>
      </c>
      <c r="D9" s="15">
        <v>6.5</v>
      </c>
      <c r="E9" s="8"/>
      <c r="F9" s="14">
        <v>1</v>
      </c>
      <c r="G9">
        <v>1</v>
      </c>
      <c r="H9">
        <v>1</v>
      </c>
      <c r="I9" s="8"/>
      <c r="J9" s="85">
        <v>1</v>
      </c>
      <c r="K9" s="270">
        <v>1</v>
      </c>
      <c r="L9" s="270">
        <v>1</v>
      </c>
      <c r="M9" s="270">
        <v>1</v>
      </c>
      <c r="N9" s="270">
        <v>1</v>
      </c>
      <c r="O9" s="270">
        <v>1</v>
      </c>
      <c r="P9" s="85">
        <v>1</v>
      </c>
      <c r="V9" s="85"/>
      <c r="AB9">
        <f t="shared" si="0"/>
        <v>10</v>
      </c>
    </row>
    <row r="10" spans="1:34" x14ac:dyDescent="0.25">
      <c r="A10" t="s">
        <v>0</v>
      </c>
      <c r="B10" s="16" t="s">
        <v>78</v>
      </c>
      <c r="C10" t="s">
        <v>104</v>
      </c>
      <c r="D10" s="15">
        <v>5.5</v>
      </c>
      <c r="E10" s="14">
        <v>1</v>
      </c>
      <c r="F10" s="14">
        <v>1</v>
      </c>
      <c r="G10">
        <v>1</v>
      </c>
      <c r="H10">
        <v>1</v>
      </c>
      <c r="I10">
        <v>1</v>
      </c>
      <c r="J10" s="85">
        <v>1</v>
      </c>
      <c r="K10" s="270">
        <v>1</v>
      </c>
      <c r="L10" s="8"/>
      <c r="M10" s="270">
        <v>1</v>
      </c>
      <c r="N10" s="270">
        <v>1</v>
      </c>
      <c r="O10" s="270">
        <v>1</v>
      </c>
      <c r="P10" s="85">
        <v>1</v>
      </c>
      <c r="V10" s="85"/>
      <c r="AB10">
        <f t="shared" si="0"/>
        <v>11</v>
      </c>
    </row>
    <row r="11" spans="1:34" x14ac:dyDescent="0.25">
      <c r="A11" t="s">
        <v>8</v>
      </c>
      <c r="B11" s="16" t="s">
        <v>80</v>
      </c>
      <c r="C11" t="s">
        <v>104</v>
      </c>
      <c r="D11" s="15">
        <v>5.5</v>
      </c>
      <c r="E11" s="14">
        <v>1</v>
      </c>
      <c r="F11" s="14">
        <v>1</v>
      </c>
      <c r="G11">
        <v>1</v>
      </c>
      <c r="H11">
        <v>1</v>
      </c>
      <c r="I11">
        <v>1</v>
      </c>
      <c r="J11" s="177"/>
      <c r="K11" s="8"/>
      <c r="L11" s="8"/>
      <c r="M11" s="8"/>
      <c r="N11" s="270">
        <v>1</v>
      </c>
      <c r="O11" s="270">
        <v>1</v>
      </c>
      <c r="P11" s="85">
        <v>1</v>
      </c>
      <c r="V11" s="85"/>
      <c r="AB11">
        <f t="shared" si="0"/>
        <v>8</v>
      </c>
    </row>
    <row r="12" spans="1:34" x14ac:dyDescent="0.25">
      <c r="A12" t="s">
        <v>110</v>
      </c>
      <c r="B12" s="16" t="s">
        <v>79</v>
      </c>
      <c r="C12" t="s">
        <v>104</v>
      </c>
      <c r="D12" s="15">
        <v>5.5</v>
      </c>
      <c r="E12" s="14">
        <v>1</v>
      </c>
      <c r="F12" s="14">
        <v>1</v>
      </c>
      <c r="G12">
        <v>1</v>
      </c>
      <c r="H12">
        <v>1</v>
      </c>
      <c r="I12">
        <v>1</v>
      </c>
      <c r="J12" s="85">
        <v>1</v>
      </c>
      <c r="K12" s="270">
        <v>1</v>
      </c>
      <c r="L12" s="270">
        <v>1</v>
      </c>
      <c r="M12" s="8"/>
      <c r="N12" s="270">
        <v>1</v>
      </c>
      <c r="O12" s="270">
        <v>1</v>
      </c>
      <c r="P12" s="85">
        <v>1</v>
      </c>
      <c r="V12" s="85"/>
      <c r="AB12">
        <f t="shared" si="0"/>
        <v>11</v>
      </c>
    </row>
    <row r="13" spans="1:34" x14ac:dyDescent="0.25">
      <c r="A13" t="s">
        <v>11</v>
      </c>
      <c r="B13" s="16" t="s">
        <v>80</v>
      </c>
      <c r="C13" t="s">
        <v>104</v>
      </c>
      <c r="D13" s="15">
        <v>5.5</v>
      </c>
      <c r="E13" s="8"/>
      <c r="F13" s="14">
        <v>1</v>
      </c>
      <c r="G13" s="8"/>
      <c r="H13">
        <v>1</v>
      </c>
      <c r="I13" s="8"/>
      <c r="J13" s="85">
        <v>1</v>
      </c>
      <c r="K13" s="8"/>
      <c r="L13" s="8"/>
      <c r="M13" s="8"/>
      <c r="N13" s="8"/>
      <c r="O13" s="270">
        <v>1</v>
      </c>
      <c r="P13" s="85">
        <v>1</v>
      </c>
      <c r="V13" s="85"/>
      <c r="AB13">
        <f t="shared" si="0"/>
        <v>5</v>
      </c>
    </row>
    <row r="14" spans="1:34" x14ac:dyDescent="0.25">
      <c r="A14" t="s">
        <v>15</v>
      </c>
      <c r="B14" s="16" t="s">
        <v>79</v>
      </c>
      <c r="C14" t="s">
        <v>104</v>
      </c>
      <c r="D14" s="15">
        <v>5</v>
      </c>
      <c r="E14" s="14">
        <v>1</v>
      </c>
      <c r="F14" s="14">
        <v>1</v>
      </c>
      <c r="G14">
        <v>1</v>
      </c>
      <c r="H14">
        <v>1</v>
      </c>
      <c r="I14">
        <v>1</v>
      </c>
      <c r="J14" s="85">
        <v>1</v>
      </c>
      <c r="K14" s="270">
        <v>1</v>
      </c>
      <c r="L14" s="270">
        <v>1</v>
      </c>
      <c r="M14" s="8"/>
      <c r="N14" s="8"/>
      <c r="O14" s="8"/>
      <c r="P14" s="177"/>
      <c r="V14" s="85"/>
      <c r="AB14">
        <f t="shared" si="0"/>
        <v>8</v>
      </c>
    </row>
    <row r="15" spans="1:34" x14ac:dyDescent="0.25">
      <c r="A15" t="s">
        <v>13</v>
      </c>
      <c r="B15" s="16" t="s">
        <v>79</v>
      </c>
      <c r="C15" t="s">
        <v>104</v>
      </c>
      <c r="D15" s="15">
        <v>5</v>
      </c>
      <c r="E15" s="14">
        <v>1</v>
      </c>
      <c r="F15" s="8"/>
      <c r="G15" s="8"/>
      <c r="H15">
        <v>1</v>
      </c>
      <c r="I15">
        <v>1</v>
      </c>
      <c r="J15" s="85">
        <v>1</v>
      </c>
      <c r="K15" s="270">
        <v>1</v>
      </c>
      <c r="L15" s="270">
        <v>1</v>
      </c>
      <c r="M15" s="270">
        <v>1</v>
      </c>
      <c r="N15" s="270">
        <v>1</v>
      </c>
      <c r="O15" s="270">
        <v>1</v>
      </c>
      <c r="P15" s="85">
        <v>1</v>
      </c>
      <c r="V15" s="85"/>
      <c r="AB15">
        <f t="shared" si="0"/>
        <v>10</v>
      </c>
    </row>
    <row r="16" spans="1:34" x14ac:dyDescent="0.25">
      <c r="A16" t="s">
        <v>19</v>
      </c>
      <c r="B16" s="16" t="s">
        <v>79</v>
      </c>
      <c r="C16" t="s">
        <v>104</v>
      </c>
      <c r="D16" s="15">
        <v>5</v>
      </c>
      <c r="E16" s="8"/>
      <c r="F16" s="8"/>
      <c r="G16" s="8"/>
      <c r="H16" s="8"/>
      <c r="I16" s="8"/>
      <c r="J16" s="177"/>
      <c r="K16" s="8"/>
      <c r="L16" s="8"/>
      <c r="M16">
        <v>1</v>
      </c>
      <c r="N16">
        <v>1</v>
      </c>
      <c r="O16" s="8"/>
      <c r="P16" s="85">
        <v>1</v>
      </c>
      <c r="V16" s="85"/>
      <c r="AB16">
        <f t="shared" si="0"/>
        <v>3</v>
      </c>
    </row>
    <row r="17" spans="1:28" x14ac:dyDescent="0.25">
      <c r="A17" t="s">
        <v>18</v>
      </c>
      <c r="B17" s="16" t="s">
        <v>80</v>
      </c>
      <c r="C17" t="s">
        <v>104</v>
      </c>
      <c r="D17" s="15">
        <v>4.5</v>
      </c>
      <c r="E17" s="14">
        <v>1</v>
      </c>
      <c r="F17" s="14">
        <v>1</v>
      </c>
      <c r="G17">
        <v>1</v>
      </c>
      <c r="H17">
        <v>1</v>
      </c>
      <c r="I17">
        <v>1</v>
      </c>
      <c r="J17" s="85">
        <v>1</v>
      </c>
      <c r="K17" s="270">
        <v>1</v>
      </c>
      <c r="L17" s="270">
        <v>1</v>
      </c>
      <c r="M17" s="270">
        <v>1</v>
      </c>
      <c r="N17" s="270">
        <v>1</v>
      </c>
      <c r="O17" s="8"/>
      <c r="P17" s="85">
        <v>1</v>
      </c>
      <c r="V17" s="85"/>
      <c r="AB17">
        <f t="shared" si="0"/>
        <v>11</v>
      </c>
    </row>
    <row r="18" spans="1:28" x14ac:dyDescent="0.25">
      <c r="A18" s="14" t="s">
        <v>27</v>
      </c>
      <c r="B18" s="16" t="s">
        <v>80</v>
      </c>
      <c r="C18" t="s">
        <v>104</v>
      </c>
      <c r="D18" s="15">
        <v>4.5</v>
      </c>
      <c r="E18" s="8"/>
      <c r="F18" s="14">
        <v>1</v>
      </c>
      <c r="G18" s="8"/>
      <c r="H18">
        <v>1</v>
      </c>
      <c r="I18">
        <v>1</v>
      </c>
      <c r="J18" s="85">
        <v>1</v>
      </c>
      <c r="K18" s="8"/>
      <c r="L18" s="8"/>
      <c r="M18" s="8"/>
      <c r="N18" s="8"/>
      <c r="O18" s="8"/>
      <c r="P18" s="177"/>
      <c r="V18" s="85"/>
      <c r="AB18">
        <f t="shared" si="0"/>
        <v>4</v>
      </c>
    </row>
    <row r="19" spans="1:28" x14ac:dyDescent="0.25">
      <c r="A19" s="14" t="s">
        <v>374</v>
      </c>
      <c r="B19" s="16" t="s">
        <v>80</v>
      </c>
      <c r="C19" t="s">
        <v>104</v>
      </c>
      <c r="D19" s="15">
        <v>4.5</v>
      </c>
      <c r="E19" s="14"/>
      <c r="F19" s="14"/>
      <c r="G19" s="14"/>
      <c r="H19" s="14"/>
      <c r="I19" s="14"/>
      <c r="J19" s="269"/>
      <c r="K19">
        <v>1</v>
      </c>
      <c r="L19" s="8"/>
      <c r="M19" s="8"/>
      <c r="N19" s="8"/>
      <c r="O19" s="8"/>
      <c r="P19" s="177"/>
      <c r="V19" s="85"/>
      <c r="AB19">
        <f t="shared" si="0"/>
        <v>1</v>
      </c>
    </row>
    <row r="20" spans="1:28" x14ac:dyDescent="0.25">
      <c r="A20" s="14" t="s">
        <v>375</v>
      </c>
      <c r="B20" s="16" t="s">
        <v>80</v>
      </c>
      <c r="C20" t="s">
        <v>104</v>
      </c>
      <c r="D20" s="15">
        <v>4.5</v>
      </c>
      <c r="E20" s="14"/>
      <c r="F20" s="14"/>
      <c r="G20" s="14"/>
      <c r="H20" s="14"/>
      <c r="I20" s="14"/>
      <c r="J20" s="269"/>
      <c r="K20" s="8"/>
      <c r="L20" s="8"/>
      <c r="M20" s="8"/>
      <c r="N20">
        <v>1</v>
      </c>
      <c r="O20" s="8"/>
      <c r="P20" s="177"/>
      <c r="V20" s="85"/>
      <c r="AB20">
        <f t="shared" si="0"/>
        <v>1</v>
      </c>
    </row>
    <row r="21" spans="1:28" x14ac:dyDescent="0.25">
      <c r="A21" s="14" t="s">
        <v>37</v>
      </c>
      <c r="B21" s="16" t="s">
        <v>80</v>
      </c>
      <c r="C21" t="s">
        <v>104</v>
      </c>
      <c r="D21" s="15">
        <v>4.5</v>
      </c>
      <c r="E21" s="14"/>
      <c r="F21" s="14"/>
      <c r="G21" s="14"/>
      <c r="H21" s="14"/>
      <c r="I21" s="14"/>
      <c r="J21" s="269"/>
      <c r="K21">
        <v>1</v>
      </c>
      <c r="L21" s="8"/>
      <c r="M21" s="8"/>
      <c r="N21" s="8"/>
      <c r="O21" s="8"/>
      <c r="P21" s="177"/>
      <c r="V21" s="85"/>
      <c r="AB21">
        <f t="shared" si="0"/>
        <v>1</v>
      </c>
    </row>
    <row r="22" spans="1:28" x14ac:dyDescent="0.25">
      <c r="A22" s="14" t="s">
        <v>358</v>
      </c>
      <c r="B22" s="16" t="s">
        <v>80</v>
      </c>
      <c r="C22" t="s">
        <v>104</v>
      </c>
      <c r="D22" s="15">
        <v>4.5</v>
      </c>
      <c r="E22" s="14"/>
      <c r="F22" s="14"/>
      <c r="G22" s="14"/>
      <c r="H22" s="14"/>
      <c r="I22" s="14"/>
      <c r="J22" s="269"/>
      <c r="K22" s="8"/>
      <c r="L22" s="8"/>
      <c r="M22" s="8"/>
      <c r="N22" s="8"/>
      <c r="O22" s="8"/>
      <c r="P22" s="177"/>
      <c r="V22" s="85"/>
      <c r="AB22">
        <f t="shared" si="0"/>
        <v>0</v>
      </c>
    </row>
    <row r="23" spans="1:28" x14ac:dyDescent="0.25">
      <c r="A23" s="14" t="s">
        <v>28</v>
      </c>
      <c r="B23" s="16" t="s">
        <v>78</v>
      </c>
      <c r="C23" t="s">
        <v>98</v>
      </c>
      <c r="D23" s="15">
        <v>8</v>
      </c>
      <c r="E23" s="14">
        <v>1</v>
      </c>
      <c r="F23" s="8"/>
      <c r="G23">
        <v>1</v>
      </c>
      <c r="H23">
        <v>1</v>
      </c>
      <c r="I23">
        <v>1</v>
      </c>
      <c r="J23" s="85">
        <v>1</v>
      </c>
      <c r="K23" s="270">
        <v>1</v>
      </c>
      <c r="L23" s="270">
        <v>1</v>
      </c>
      <c r="M23" s="270">
        <v>1</v>
      </c>
      <c r="N23" s="270">
        <v>1</v>
      </c>
      <c r="O23" s="270">
        <v>1</v>
      </c>
      <c r="P23" s="85">
        <v>1</v>
      </c>
      <c r="V23" s="85"/>
      <c r="AB23">
        <f t="shared" si="0"/>
        <v>11</v>
      </c>
    </row>
    <row r="24" spans="1:28" x14ac:dyDescent="0.25">
      <c r="A24" t="s">
        <v>26</v>
      </c>
      <c r="B24" s="16" t="s">
        <v>78</v>
      </c>
      <c r="C24" t="s">
        <v>98</v>
      </c>
      <c r="D24" s="15">
        <v>6.5</v>
      </c>
      <c r="E24" s="14">
        <v>1</v>
      </c>
      <c r="F24" s="14">
        <v>1</v>
      </c>
      <c r="G24">
        <v>1</v>
      </c>
      <c r="H24">
        <v>1</v>
      </c>
      <c r="I24">
        <v>1</v>
      </c>
      <c r="J24" s="177"/>
      <c r="K24">
        <v>1</v>
      </c>
      <c r="L24">
        <v>1</v>
      </c>
      <c r="M24">
        <v>1</v>
      </c>
      <c r="N24">
        <v>1</v>
      </c>
      <c r="O24">
        <v>1</v>
      </c>
      <c r="P24" s="85">
        <v>1</v>
      </c>
      <c r="V24" s="85"/>
      <c r="AB24">
        <f t="shared" si="0"/>
        <v>11</v>
      </c>
    </row>
    <row r="25" spans="1:28" x14ac:dyDescent="0.25">
      <c r="A25" t="s">
        <v>31</v>
      </c>
      <c r="B25" s="16" t="s">
        <v>80</v>
      </c>
      <c r="C25" t="s">
        <v>98</v>
      </c>
      <c r="D25" s="15">
        <v>6</v>
      </c>
      <c r="E25" s="14">
        <v>1</v>
      </c>
      <c r="F25" s="14">
        <v>1</v>
      </c>
      <c r="G25">
        <v>1</v>
      </c>
      <c r="H25">
        <v>1</v>
      </c>
      <c r="I25">
        <v>1</v>
      </c>
      <c r="J25" s="85">
        <v>1</v>
      </c>
      <c r="K25" s="270">
        <v>1</v>
      </c>
      <c r="L25" s="270">
        <v>1</v>
      </c>
      <c r="M25" s="270">
        <v>1</v>
      </c>
      <c r="N25" s="270">
        <v>1</v>
      </c>
      <c r="O25" s="270">
        <v>1</v>
      </c>
      <c r="P25" s="85">
        <v>1</v>
      </c>
      <c r="V25" s="85"/>
      <c r="AB25">
        <f t="shared" si="0"/>
        <v>12</v>
      </c>
    </row>
    <row r="26" spans="1:28" x14ac:dyDescent="0.25">
      <c r="A26" t="s">
        <v>36</v>
      </c>
      <c r="B26" s="16" t="s">
        <v>78</v>
      </c>
      <c r="C26" t="s">
        <v>98</v>
      </c>
      <c r="D26" s="15">
        <v>5.5</v>
      </c>
      <c r="E26" s="14">
        <v>1</v>
      </c>
      <c r="F26" s="14">
        <v>1</v>
      </c>
      <c r="G26">
        <v>1</v>
      </c>
      <c r="H26">
        <v>1</v>
      </c>
      <c r="I26">
        <v>1</v>
      </c>
      <c r="J26" s="85">
        <v>1</v>
      </c>
      <c r="K26" s="270">
        <v>1</v>
      </c>
      <c r="L26" s="270">
        <v>1</v>
      </c>
      <c r="M26" s="270">
        <v>1</v>
      </c>
      <c r="N26" s="270">
        <v>1</v>
      </c>
      <c r="O26" s="270">
        <v>1</v>
      </c>
      <c r="P26" s="85">
        <v>1</v>
      </c>
      <c r="V26" s="85"/>
      <c r="AB26">
        <f t="shared" si="0"/>
        <v>12</v>
      </c>
    </row>
    <row r="27" spans="1:28" x14ac:dyDescent="0.25">
      <c r="A27" t="s">
        <v>372</v>
      </c>
      <c r="B27" s="16" t="s">
        <v>78</v>
      </c>
      <c r="C27" t="s">
        <v>98</v>
      </c>
      <c r="D27" s="15">
        <v>5</v>
      </c>
      <c r="E27" s="14"/>
      <c r="F27" s="14"/>
      <c r="J27" s="85"/>
      <c r="K27" s="8"/>
      <c r="L27" s="8"/>
      <c r="M27" s="270">
        <v>1</v>
      </c>
      <c r="N27" s="8"/>
      <c r="O27" s="8"/>
      <c r="P27" s="177"/>
      <c r="V27" s="85"/>
      <c r="AB27">
        <f t="shared" si="0"/>
        <v>1</v>
      </c>
    </row>
    <row r="28" spans="1:28" x14ac:dyDescent="0.25">
      <c r="A28" t="s">
        <v>47</v>
      </c>
      <c r="B28" s="16" t="s">
        <v>79</v>
      </c>
      <c r="C28" t="s">
        <v>98</v>
      </c>
      <c r="D28" s="15">
        <v>5</v>
      </c>
      <c r="E28" s="8"/>
      <c r="F28" s="8"/>
      <c r="G28" s="8"/>
      <c r="H28" s="8"/>
      <c r="I28" s="8"/>
      <c r="J28" s="85">
        <v>1</v>
      </c>
      <c r="K28" s="8"/>
      <c r="L28" s="8"/>
      <c r="M28" s="270">
        <v>1</v>
      </c>
      <c r="N28" s="8"/>
      <c r="O28" s="8"/>
      <c r="P28" s="177"/>
      <c r="V28" s="85"/>
      <c r="AB28">
        <f t="shared" si="0"/>
        <v>2</v>
      </c>
    </row>
    <row r="29" spans="1:28" x14ac:dyDescent="0.25">
      <c r="A29" t="s">
        <v>39</v>
      </c>
      <c r="B29" s="16" t="s">
        <v>80</v>
      </c>
      <c r="C29" t="s">
        <v>98</v>
      </c>
      <c r="D29" s="15">
        <v>5</v>
      </c>
      <c r="E29" s="14">
        <v>1</v>
      </c>
      <c r="F29" s="8"/>
      <c r="G29" s="8"/>
      <c r="H29" s="8"/>
      <c r="I29">
        <v>1</v>
      </c>
      <c r="J29" s="85">
        <v>1</v>
      </c>
      <c r="K29" s="8"/>
      <c r="L29">
        <v>1</v>
      </c>
      <c r="M29" s="8"/>
      <c r="N29" s="8"/>
      <c r="O29" s="8"/>
      <c r="P29" s="177"/>
      <c r="V29" s="85"/>
      <c r="AB29">
        <f t="shared" si="0"/>
        <v>4</v>
      </c>
    </row>
    <row r="30" spans="1:28" x14ac:dyDescent="0.25">
      <c r="A30" t="s">
        <v>85</v>
      </c>
      <c r="B30" s="16" t="s">
        <v>80</v>
      </c>
      <c r="C30" t="s">
        <v>98</v>
      </c>
      <c r="D30" s="15">
        <v>5</v>
      </c>
      <c r="E30" s="14">
        <v>1</v>
      </c>
      <c r="F30" s="14">
        <v>1</v>
      </c>
      <c r="G30">
        <v>1</v>
      </c>
      <c r="H30">
        <v>1</v>
      </c>
      <c r="I30">
        <v>1</v>
      </c>
      <c r="J30" s="85">
        <v>1</v>
      </c>
      <c r="K30" s="270">
        <v>1</v>
      </c>
      <c r="L30" s="270">
        <v>1</v>
      </c>
      <c r="M30" s="270">
        <v>1</v>
      </c>
      <c r="N30" s="270">
        <v>1</v>
      </c>
      <c r="O30" s="270">
        <v>1</v>
      </c>
      <c r="P30" s="85">
        <v>1</v>
      </c>
      <c r="V30" s="85"/>
      <c r="AB30">
        <f t="shared" si="0"/>
        <v>12</v>
      </c>
    </row>
    <row r="31" spans="1:28" x14ac:dyDescent="0.25">
      <c r="A31" t="s">
        <v>38</v>
      </c>
      <c r="B31" s="16" t="s">
        <v>80</v>
      </c>
      <c r="C31" t="s">
        <v>98</v>
      </c>
      <c r="D31" s="15">
        <v>4.5</v>
      </c>
      <c r="E31" s="14">
        <v>1</v>
      </c>
      <c r="F31" s="8"/>
      <c r="G31">
        <v>1</v>
      </c>
      <c r="H31">
        <v>1</v>
      </c>
      <c r="I31">
        <v>1</v>
      </c>
      <c r="J31" s="85">
        <v>1</v>
      </c>
      <c r="K31" s="270">
        <v>1</v>
      </c>
      <c r="L31" s="270">
        <v>1</v>
      </c>
      <c r="M31" s="270">
        <v>1</v>
      </c>
      <c r="N31" s="270">
        <v>1</v>
      </c>
      <c r="O31" s="270">
        <v>1</v>
      </c>
      <c r="P31" s="85">
        <v>1</v>
      </c>
      <c r="V31" s="85"/>
      <c r="AB31">
        <f t="shared" si="0"/>
        <v>11</v>
      </c>
    </row>
    <row r="32" spans="1:28" x14ac:dyDescent="0.25">
      <c r="A32" t="s">
        <v>35</v>
      </c>
      <c r="B32" s="16" t="s">
        <v>80</v>
      </c>
      <c r="C32" t="s">
        <v>98</v>
      </c>
      <c r="D32" s="15">
        <v>4.5</v>
      </c>
      <c r="E32" s="14">
        <v>1</v>
      </c>
      <c r="F32" s="14">
        <v>1</v>
      </c>
      <c r="G32">
        <v>1</v>
      </c>
      <c r="H32">
        <v>1</v>
      </c>
      <c r="I32" s="8"/>
      <c r="J32" s="177"/>
      <c r="K32">
        <v>1</v>
      </c>
      <c r="L32">
        <v>1</v>
      </c>
      <c r="M32" s="8"/>
      <c r="N32">
        <v>1</v>
      </c>
      <c r="O32" s="8"/>
      <c r="P32" s="177"/>
      <c r="V32" s="85"/>
      <c r="AB32">
        <f t="shared" si="0"/>
        <v>7</v>
      </c>
    </row>
    <row r="33" spans="1:28" x14ac:dyDescent="0.25">
      <c r="A33" t="s">
        <v>357</v>
      </c>
      <c r="B33" s="16" t="s">
        <v>80</v>
      </c>
      <c r="C33" t="s">
        <v>98</v>
      </c>
      <c r="D33" s="15">
        <v>4.5</v>
      </c>
      <c r="E33" s="14"/>
      <c r="F33" s="14"/>
      <c r="I33" s="8"/>
      <c r="J33" s="177"/>
      <c r="K33" s="8"/>
      <c r="L33" s="8"/>
      <c r="M33" s="8"/>
      <c r="N33" s="8"/>
      <c r="O33" s="8"/>
      <c r="P33" s="177"/>
      <c r="V33" s="85"/>
      <c r="AB33">
        <f t="shared" si="0"/>
        <v>0</v>
      </c>
    </row>
    <row r="34" spans="1:28" x14ac:dyDescent="0.25">
      <c r="A34" t="s">
        <v>123</v>
      </c>
      <c r="B34" s="16" t="s">
        <v>78</v>
      </c>
      <c r="C34" t="s">
        <v>105</v>
      </c>
      <c r="D34" s="15">
        <v>10</v>
      </c>
      <c r="E34" s="14">
        <v>1</v>
      </c>
      <c r="F34" s="14">
        <v>1</v>
      </c>
      <c r="G34">
        <v>1</v>
      </c>
      <c r="H34">
        <v>1</v>
      </c>
      <c r="I34">
        <v>1</v>
      </c>
      <c r="J34" s="177"/>
      <c r="K34" s="8"/>
      <c r="L34">
        <v>1</v>
      </c>
      <c r="M34" s="8"/>
      <c r="N34" s="8"/>
      <c r="O34">
        <v>1</v>
      </c>
      <c r="P34" s="85">
        <v>1</v>
      </c>
      <c r="V34" s="85"/>
      <c r="AB34">
        <f t="shared" si="0"/>
        <v>8</v>
      </c>
    </row>
    <row r="35" spans="1:28" x14ac:dyDescent="0.25">
      <c r="A35" t="s">
        <v>33</v>
      </c>
      <c r="B35" s="16" t="s">
        <v>79</v>
      </c>
      <c r="C35" t="s">
        <v>105</v>
      </c>
      <c r="D35" s="15">
        <v>8.5</v>
      </c>
      <c r="E35" s="14">
        <v>1</v>
      </c>
      <c r="F35" s="14">
        <v>1</v>
      </c>
      <c r="G35">
        <v>1</v>
      </c>
      <c r="H35">
        <v>1</v>
      </c>
      <c r="I35">
        <v>1</v>
      </c>
      <c r="J35" s="85">
        <v>1</v>
      </c>
      <c r="K35" s="270">
        <v>1</v>
      </c>
      <c r="L35" s="8"/>
      <c r="M35" s="270">
        <v>1</v>
      </c>
      <c r="N35" s="270">
        <v>1</v>
      </c>
      <c r="O35" s="270">
        <v>1</v>
      </c>
      <c r="P35" s="85">
        <v>1</v>
      </c>
      <c r="V35" s="85"/>
      <c r="AB35">
        <f t="shared" si="0"/>
        <v>11</v>
      </c>
    </row>
    <row r="36" spans="1:28" x14ac:dyDescent="0.25">
      <c r="A36" t="s">
        <v>81</v>
      </c>
      <c r="B36" s="16" t="s">
        <v>78</v>
      </c>
      <c r="C36" t="s">
        <v>105</v>
      </c>
      <c r="D36" s="15">
        <v>7.5</v>
      </c>
      <c r="E36" s="14">
        <v>1</v>
      </c>
      <c r="F36" s="14">
        <v>1</v>
      </c>
      <c r="G36">
        <v>1</v>
      </c>
      <c r="H36">
        <v>1</v>
      </c>
      <c r="I36">
        <v>1</v>
      </c>
      <c r="J36" s="85">
        <v>1</v>
      </c>
      <c r="K36" s="270">
        <v>1</v>
      </c>
      <c r="L36" s="270">
        <v>1</v>
      </c>
      <c r="M36" s="270">
        <v>1</v>
      </c>
      <c r="N36" s="270">
        <v>1</v>
      </c>
      <c r="O36" s="270">
        <v>1</v>
      </c>
      <c r="P36" s="85">
        <v>1</v>
      </c>
      <c r="V36" s="85"/>
      <c r="AB36">
        <f t="shared" si="0"/>
        <v>12</v>
      </c>
    </row>
    <row r="37" spans="1:28" x14ac:dyDescent="0.25">
      <c r="A37" t="s">
        <v>16</v>
      </c>
      <c r="B37" s="16" t="s">
        <v>80</v>
      </c>
      <c r="C37" t="s">
        <v>105</v>
      </c>
      <c r="D37" s="15">
        <v>7.5</v>
      </c>
      <c r="E37" s="14">
        <v>1</v>
      </c>
      <c r="F37" s="14">
        <v>1</v>
      </c>
      <c r="G37" s="8"/>
      <c r="H37">
        <v>1</v>
      </c>
      <c r="I37">
        <v>1</v>
      </c>
      <c r="J37" s="85">
        <v>1</v>
      </c>
      <c r="K37" s="270">
        <v>1</v>
      </c>
      <c r="L37" s="8"/>
      <c r="M37" s="270">
        <v>1</v>
      </c>
      <c r="N37" s="270">
        <v>1</v>
      </c>
      <c r="O37" s="270">
        <v>1</v>
      </c>
      <c r="P37" s="85">
        <v>1</v>
      </c>
      <c r="V37" s="85"/>
      <c r="AB37">
        <f t="shared" si="0"/>
        <v>10</v>
      </c>
    </row>
    <row r="38" spans="1:28" x14ac:dyDescent="0.25">
      <c r="A38" t="s">
        <v>23</v>
      </c>
      <c r="B38" s="16" t="s">
        <v>78</v>
      </c>
      <c r="C38" t="s">
        <v>105</v>
      </c>
      <c r="D38" s="15">
        <v>7</v>
      </c>
      <c r="E38" s="14">
        <v>1</v>
      </c>
      <c r="F38" s="14">
        <v>1</v>
      </c>
      <c r="G38">
        <v>1</v>
      </c>
      <c r="H38">
        <v>1</v>
      </c>
      <c r="I38">
        <v>1</v>
      </c>
      <c r="J38" s="85">
        <v>1</v>
      </c>
      <c r="K38" s="270">
        <v>1</v>
      </c>
      <c r="L38" s="270">
        <v>1</v>
      </c>
      <c r="M38" s="270">
        <v>1</v>
      </c>
      <c r="N38" s="270">
        <v>1</v>
      </c>
      <c r="O38" s="270">
        <v>1</v>
      </c>
      <c r="P38" s="85">
        <v>1</v>
      </c>
      <c r="V38" s="85"/>
      <c r="AB38">
        <f t="shared" si="0"/>
        <v>12</v>
      </c>
    </row>
    <row r="39" spans="1:28" x14ac:dyDescent="0.25">
      <c r="A39" t="s">
        <v>86</v>
      </c>
      <c r="B39" s="16" t="s">
        <v>80</v>
      </c>
      <c r="C39" t="s">
        <v>105</v>
      </c>
      <c r="D39" s="15">
        <v>6.5</v>
      </c>
      <c r="E39" s="8"/>
      <c r="F39" s="14">
        <v>1</v>
      </c>
      <c r="G39" s="8"/>
      <c r="H39" s="8"/>
      <c r="I39" s="8"/>
      <c r="J39" s="177"/>
      <c r="K39" s="270">
        <v>1</v>
      </c>
      <c r="L39" s="270">
        <v>1</v>
      </c>
      <c r="M39" s="270">
        <v>1</v>
      </c>
      <c r="N39" s="270">
        <v>1</v>
      </c>
      <c r="O39" s="270">
        <v>1</v>
      </c>
      <c r="P39" s="85">
        <v>1</v>
      </c>
      <c r="V39" s="85"/>
      <c r="AB39">
        <f t="shared" si="0"/>
        <v>7</v>
      </c>
    </row>
    <row r="40" spans="1:28" x14ac:dyDescent="0.25">
      <c r="A40" t="s">
        <v>25</v>
      </c>
      <c r="B40" s="16" t="s">
        <v>80</v>
      </c>
      <c r="C40" t="s">
        <v>105</v>
      </c>
      <c r="D40" s="15">
        <v>6.5</v>
      </c>
      <c r="E40" s="14">
        <v>1</v>
      </c>
      <c r="F40" s="14">
        <v>1</v>
      </c>
      <c r="G40">
        <v>1</v>
      </c>
      <c r="H40">
        <v>1</v>
      </c>
      <c r="I40">
        <v>1</v>
      </c>
      <c r="J40" s="177"/>
      <c r="K40">
        <v>1</v>
      </c>
      <c r="L40" s="8"/>
      <c r="M40" s="8"/>
      <c r="N40" s="8"/>
      <c r="O40" s="8"/>
      <c r="P40" s="177"/>
      <c r="V40" s="85"/>
      <c r="AB40">
        <f t="shared" si="0"/>
        <v>6</v>
      </c>
    </row>
    <row r="41" spans="1:28" x14ac:dyDescent="0.25">
      <c r="A41" t="s">
        <v>83</v>
      </c>
      <c r="B41" s="16" t="s">
        <v>79</v>
      </c>
      <c r="C41" t="s">
        <v>105</v>
      </c>
      <c r="D41" s="15">
        <v>6</v>
      </c>
      <c r="E41" s="14">
        <v>1</v>
      </c>
      <c r="F41" s="14">
        <v>1</v>
      </c>
      <c r="G41">
        <v>1</v>
      </c>
      <c r="H41">
        <v>1</v>
      </c>
      <c r="I41">
        <v>1</v>
      </c>
      <c r="J41" s="85">
        <v>1</v>
      </c>
      <c r="K41" s="270">
        <v>1</v>
      </c>
      <c r="L41" s="289"/>
      <c r="M41" s="8"/>
      <c r="N41" s="270">
        <v>1</v>
      </c>
      <c r="O41" s="270">
        <v>1</v>
      </c>
      <c r="P41" s="85">
        <v>1</v>
      </c>
      <c r="V41" s="85"/>
      <c r="AB41">
        <f t="shared" si="0"/>
        <v>10</v>
      </c>
    </row>
    <row r="42" spans="1:28" x14ac:dyDescent="0.25">
      <c r="A42" t="s">
        <v>84</v>
      </c>
      <c r="B42" s="16" t="s">
        <v>79</v>
      </c>
      <c r="C42" t="s">
        <v>105</v>
      </c>
      <c r="D42" s="15">
        <v>6</v>
      </c>
      <c r="E42" s="14">
        <v>1</v>
      </c>
      <c r="F42" s="14">
        <v>1</v>
      </c>
      <c r="G42">
        <v>1</v>
      </c>
      <c r="H42">
        <v>1</v>
      </c>
      <c r="I42">
        <v>1</v>
      </c>
      <c r="J42" s="85">
        <v>1</v>
      </c>
      <c r="K42" s="270">
        <v>1</v>
      </c>
      <c r="L42" s="270">
        <v>1</v>
      </c>
      <c r="M42" s="270">
        <v>1</v>
      </c>
      <c r="N42" s="270">
        <v>1</v>
      </c>
      <c r="O42" s="270">
        <v>1</v>
      </c>
      <c r="P42" s="85">
        <v>1</v>
      </c>
      <c r="V42" s="85"/>
      <c r="AB42">
        <f t="shared" si="0"/>
        <v>12</v>
      </c>
    </row>
    <row r="43" spans="1:28" x14ac:dyDescent="0.25">
      <c r="A43" t="s">
        <v>30</v>
      </c>
      <c r="B43" s="16" t="s">
        <v>79</v>
      </c>
      <c r="C43" t="s">
        <v>105</v>
      </c>
      <c r="D43" s="15">
        <v>5</v>
      </c>
      <c r="E43" s="14">
        <v>1</v>
      </c>
      <c r="F43" s="8"/>
      <c r="G43">
        <v>1</v>
      </c>
      <c r="H43" s="8"/>
      <c r="I43">
        <v>1</v>
      </c>
      <c r="J43" s="85">
        <v>1</v>
      </c>
      <c r="K43" s="270">
        <v>1</v>
      </c>
      <c r="L43" s="270">
        <v>1</v>
      </c>
      <c r="M43" s="270">
        <v>1</v>
      </c>
      <c r="N43" s="270">
        <v>1</v>
      </c>
      <c r="O43" s="8"/>
      <c r="P43" s="85">
        <v>1</v>
      </c>
      <c r="V43" s="85"/>
      <c r="AB43">
        <f t="shared" si="0"/>
        <v>9</v>
      </c>
    </row>
    <row r="44" spans="1:28" x14ac:dyDescent="0.25">
      <c r="A44" t="s">
        <v>20</v>
      </c>
      <c r="B44" s="16" t="s">
        <v>80</v>
      </c>
      <c r="C44" t="s">
        <v>105</v>
      </c>
      <c r="D44" s="15">
        <v>5</v>
      </c>
      <c r="E44" s="8"/>
      <c r="F44" s="8"/>
      <c r="G44" s="8"/>
      <c r="H44" s="8"/>
      <c r="I44" s="8"/>
      <c r="J44" s="85">
        <v>1</v>
      </c>
      <c r="K44" s="270">
        <v>1</v>
      </c>
      <c r="L44" s="270">
        <v>1</v>
      </c>
      <c r="M44" s="270">
        <v>1</v>
      </c>
      <c r="N44" s="270">
        <v>1</v>
      </c>
      <c r="O44" s="270">
        <v>1</v>
      </c>
      <c r="P44" s="85">
        <v>1</v>
      </c>
      <c r="V44" s="85"/>
      <c r="AB44">
        <f t="shared" si="0"/>
        <v>7</v>
      </c>
    </row>
    <row r="45" spans="1:28" x14ac:dyDescent="0.25">
      <c r="A45" t="s">
        <v>32</v>
      </c>
      <c r="B45" s="16" t="s">
        <v>79</v>
      </c>
      <c r="C45" t="s">
        <v>105</v>
      </c>
      <c r="D45" s="15">
        <v>5</v>
      </c>
      <c r="E45" s="14">
        <v>1</v>
      </c>
      <c r="F45" s="14">
        <v>1</v>
      </c>
      <c r="G45">
        <v>1</v>
      </c>
      <c r="H45">
        <v>1</v>
      </c>
      <c r="I45">
        <v>1</v>
      </c>
      <c r="J45" s="85">
        <v>1</v>
      </c>
      <c r="K45" s="270">
        <v>1</v>
      </c>
      <c r="L45" s="270">
        <v>1</v>
      </c>
      <c r="M45" s="270">
        <v>1</v>
      </c>
      <c r="N45" s="270">
        <v>1</v>
      </c>
      <c r="O45" s="270">
        <v>1</v>
      </c>
      <c r="P45" s="85">
        <v>1</v>
      </c>
      <c r="V45" s="85"/>
      <c r="AB45">
        <f t="shared" si="0"/>
        <v>12</v>
      </c>
    </row>
    <row r="46" spans="1:28" x14ac:dyDescent="0.25">
      <c r="A46" t="s">
        <v>9</v>
      </c>
      <c r="B46" s="16" t="s">
        <v>79</v>
      </c>
      <c r="C46" t="s">
        <v>105</v>
      </c>
      <c r="D46" s="15">
        <v>5</v>
      </c>
      <c r="E46" s="14">
        <v>1</v>
      </c>
      <c r="F46" s="14">
        <v>1</v>
      </c>
      <c r="G46">
        <v>1</v>
      </c>
      <c r="H46">
        <v>1</v>
      </c>
      <c r="I46">
        <v>1</v>
      </c>
      <c r="J46" s="85">
        <v>1</v>
      </c>
      <c r="K46" s="270">
        <v>1</v>
      </c>
      <c r="L46" s="270">
        <v>1</v>
      </c>
      <c r="M46" s="270">
        <v>1</v>
      </c>
      <c r="N46" s="270">
        <v>1</v>
      </c>
      <c r="O46" s="270">
        <v>1</v>
      </c>
      <c r="P46" s="85">
        <v>1</v>
      </c>
      <c r="V46" s="85"/>
      <c r="AB46">
        <f t="shared" si="0"/>
        <v>12</v>
      </c>
    </row>
    <row r="47" spans="1:28" x14ac:dyDescent="0.25">
      <c r="A47" t="s">
        <v>14</v>
      </c>
      <c r="B47" s="16" t="s">
        <v>80</v>
      </c>
      <c r="C47" t="s">
        <v>105</v>
      </c>
      <c r="D47" s="15">
        <v>4.5</v>
      </c>
      <c r="E47" s="14">
        <v>1</v>
      </c>
      <c r="F47" s="8"/>
      <c r="G47">
        <v>1</v>
      </c>
      <c r="H47" s="8"/>
      <c r="I47" s="8"/>
      <c r="J47" s="177"/>
      <c r="K47" s="8"/>
      <c r="L47" s="8"/>
      <c r="M47" s="8"/>
      <c r="N47" s="8"/>
      <c r="O47" s="270">
        <v>1</v>
      </c>
      <c r="P47" s="85">
        <v>1</v>
      </c>
      <c r="V47" s="85"/>
      <c r="AB47">
        <f t="shared" si="0"/>
        <v>4</v>
      </c>
    </row>
    <row r="48" spans="1:28" x14ac:dyDescent="0.25">
      <c r="A48" t="s">
        <v>21</v>
      </c>
      <c r="B48" s="16" t="s">
        <v>80</v>
      </c>
      <c r="C48" t="s">
        <v>105</v>
      </c>
      <c r="D48" s="15">
        <v>4.5</v>
      </c>
      <c r="E48" s="8"/>
      <c r="F48" s="8"/>
      <c r="G48" s="8"/>
      <c r="H48" s="8"/>
      <c r="I48" s="8"/>
      <c r="J48" s="177"/>
      <c r="K48" s="8"/>
      <c r="L48" s="8"/>
      <c r="M48" s="8"/>
      <c r="N48" s="8"/>
      <c r="O48" s="8"/>
      <c r="P48" s="177"/>
      <c r="V48" s="85"/>
      <c r="AB48">
        <f t="shared" si="0"/>
        <v>0</v>
      </c>
    </row>
    <row r="49" spans="1:28" x14ac:dyDescent="0.25">
      <c r="A49" t="s">
        <v>34</v>
      </c>
      <c r="B49" s="16" t="s">
        <v>80</v>
      </c>
      <c r="C49" t="s">
        <v>105</v>
      </c>
      <c r="D49" s="15">
        <v>4.5</v>
      </c>
      <c r="E49" s="8"/>
      <c r="F49" s="8"/>
      <c r="G49" s="8"/>
      <c r="H49" s="8"/>
      <c r="I49" s="8"/>
      <c r="J49" s="177"/>
      <c r="K49" s="8"/>
      <c r="L49" s="8"/>
      <c r="M49" s="8"/>
      <c r="N49" s="8"/>
      <c r="O49" s="8"/>
      <c r="P49" s="177"/>
      <c r="V49" s="85"/>
      <c r="AB49">
        <f t="shared" si="0"/>
        <v>0</v>
      </c>
    </row>
    <row r="50" spans="1:28" x14ac:dyDescent="0.25">
      <c r="A50" t="s">
        <v>369</v>
      </c>
      <c r="B50" s="16" t="s">
        <v>80</v>
      </c>
      <c r="C50" t="s">
        <v>105</v>
      </c>
      <c r="D50" s="15">
        <v>4.5</v>
      </c>
      <c r="E50" s="8"/>
      <c r="F50" s="8"/>
      <c r="G50" s="8"/>
      <c r="H50" s="8"/>
      <c r="I50" s="8"/>
      <c r="J50" s="177"/>
      <c r="K50">
        <v>1</v>
      </c>
      <c r="L50">
        <v>1</v>
      </c>
      <c r="M50" s="8"/>
      <c r="N50" s="8"/>
      <c r="O50">
        <v>1</v>
      </c>
      <c r="P50" s="85">
        <v>1</v>
      </c>
      <c r="V50" s="85"/>
      <c r="AB50">
        <f t="shared" si="0"/>
        <v>4</v>
      </c>
    </row>
    <row r="51" spans="1:28" x14ac:dyDescent="0.25">
      <c r="A51" t="s">
        <v>42</v>
      </c>
      <c r="B51" s="16" t="s">
        <v>80</v>
      </c>
      <c r="C51" t="s">
        <v>105</v>
      </c>
      <c r="D51" s="15">
        <v>4.5</v>
      </c>
      <c r="E51" s="8"/>
      <c r="F51" s="8"/>
      <c r="G51" s="8"/>
      <c r="H51" s="8"/>
      <c r="I51" s="8"/>
      <c r="J51" s="177"/>
      <c r="K51">
        <v>1</v>
      </c>
      <c r="L51" s="8"/>
      <c r="M51" s="8"/>
      <c r="N51">
        <v>1</v>
      </c>
      <c r="O51" s="8"/>
      <c r="P51" s="85">
        <v>1</v>
      </c>
      <c r="V51" s="85"/>
      <c r="AB51">
        <f t="shared" si="0"/>
        <v>3</v>
      </c>
    </row>
    <row r="52" spans="1:28" x14ac:dyDescent="0.25">
      <c r="A52" t="s">
        <v>5</v>
      </c>
      <c r="B52" s="16" t="s">
        <v>78</v>
      </c>
      <c r="C52" t="s">
        <v>99</v>
      </c>
      <c r="D52" s="15">
        <v>8</v>
      </c>
      <c r="E52" s="14">
        <v>1</v>
      </c>
      <c r="F52" s="14">
        <v>1</v>
      </c>
      <c r="G52">
        <v>1</v>
      </c>
      <c r="H52">
        <v>1</v>
      </c>
      <c r="I52">
        <v>1</v>
      </c>
      <c r="J52" s="85">
        <v>1</v>
      </c>
      <c r="K52" s="270">
        <v>1</v>
      </c>
      <c r="L52" s="270">
        <v>1</v>
      </c>
      <c r="M52" s="270">
        <v>1</v>
      </c>
      <c r="N52" s="270">
        <v>1</v>
      </c>
      <c r="O52" s="270">
        <v>1</v>
      </c>
      <c r="P52" s="177"/>
      <c r="V52" s="85"/>
      <c r="AB52">
        <f t="shared" si="0"/>
        <v>11</v>
      </c>
    </row>
    <row r="53" spans="1:28" x14ac:dyDescent="0.25">
      <c r="A53" t="s">
        <v>3</v>
      </c>
      <c r="B53" s="16" t="s">
        <v>79</v>
      </c>
      <c r="C53" t="s">
        <v>99</v>
      </c>
      <c r="D53" s="15">
        <v>7.5</v>
      </c>
      <c r="E53" s="14">
        <v>1</v>
      </c>
      <c r="F53" s="14">
        <v>1</v>
      </c>
      <c r="G53">
        <v>1</v>
      </c>
      <c r="H53">
        <v>1</v>
      </c>
      <c r="I53">
        <v>1</v>
      </c>
      <c r="J53" s="177"/>
      <c r="K53">
        <v>1</v>
      </c>
      <c r="L53">
        <v>1</v>
      </c>
      <c r="M53">
        <v>1</v>
      </c>
      <c r="N53">
        <v>1</v>
      </c>
      <c r="O53">
        <v>1</v>
      </c>
      <c r="P53" s="85">
        <v>1</v>
      </c>
      <c r="V53" s="85"/>
      <c r="AB53">
        <f t="shared" si="0"/>
        <v>11</v>
      </c>
    </row>
    <row r="54" spans="1:28" x14ac:dyDescent="0.25">
      <c r="A54" t="s">
        <v>4</v>
      </c>
      <c r="B54" s="16" t="s">
        <v>78</v>
      </c>
      <c r="C54" t="s">
        <v>99</v>
      </c>
      <c r="D54" s="15">
        <v>7.5</v>
      </c>
      <c r="E54" s="14">
        <v>1</v>
      </c>
      <c r="F54" s="14">
        <v>1</v>
      </c>
      <c r="G54">
        <v>1</v>
      </c>
      <c r="H54">
        <v>1</v>
      </c>
      <c r="I54">
        <v>1</v>
      </c>
      <c r="J54" s="85">
        <v>1</v>
      </c>
      <c r="K54" s="270">
        <v>1</v>
      </c>
      <c r="L54" s="270">
        <v>1</v>
      </c>
      <c r="M54" s="270">
        <v>1</v>
      </c>
      <c r="N54" s="270">
        <v>1</v>
      </c>
      <c r="O54" s="270">
        <v>1</v>
      </c>
      <c r="P54" s="85">
        <v>1</v>
      </c>
      <c r="V54" s="85"/>
      <c r="AB54">
        <f t="shared" si="0"/>
        <v>12</v>
      </c>
    </row>
    <row r="55" spans="1:28" x14ac:dyDescent="0.25">
      <c r="A55" t="s">
        <v>10</v>
      </c>
      <c r="B55" s="16" t="s">
        <v>80</v>
      </c>
      <c r="C55" t="s">
        <v>99</v>
      </c>
      <c r="D55" s="15">
        <v>6</v>
      </c>
      <c r="E55" s="8"/>
      <c r="F55" s="14">
        <v>1</v>
      </c>
      <c r="G55">
        <v>1</v>
      </c>
      <c r="H55">
        <v>1</v>
      </c>
      <c r="I55" s="8"/>
      <c r="J55" s="177"/>
      <c r="K55">
        <v>1</v>
      </c>
      <c r="L55" s="270">
        <v>1</v>
      </c>
      <c r="M55" s="270">
        <v>1</v>
      </c>
      <c r="N55" s="270">
        <v>1</v>
      </c>
      <c r="O55" s="270">
        <v>1</v>
      </c>
      <c r="P55" s="85">
        <v>1</v>
      </c>
      <c r="V55" s="85"/>
      <c r="AB55">
        <f t="shared" si="0"/>
        <v>9</v>
      </c>
    </row>
    <row r="56" spans="1:28" x14ac:dyDescent="0.25">
      <c r="A56" t="s">
        <v>7</v>
      </c>
      <c r="B56" s="16" t="s">
        <v>80</v>
      </c>
      <c r="C56" t="s">
        <v>99</v>
      </c>
      <c r="D56" s="15">
        <v>5</v>
      </c>
      <c r="E56" s="14">
        <v>1</v>
      </c>
      <c r="F56" s="14">
        <v>1</v>
      </c>
      <c r="G56">
        <v>1</v>
      </c>
      <c r="H56" s="8"/>
      <c r="I56">
        <v>1</v>
      </c>
      <c r="J56" s="177"/>
      <c r="K56">
        <v>1</v>
      </c>
      <c r="L56" s="270">
        <v>1</v>
      </c>
      <c r="M56" s="270">
        <v>1</v>
      </c>
      <c r="N56" s="270">
        <v>1</v>
      </c>
      <c r="O56" s="270">
        <v>1</v>
      </c>
      <c r="P56" s="85">
        <v>1</v>
      </c>
      <c r="V56" s="85"/>
      <c r="AB56">
        <f t="shared" si="0"/>
        <v>10</v>
      </c>
    </row>
    <row r="57" spans="1:28" x14ac:dyDescent="0.25">
      <c r="A57" t="s">
        <v>24</v>
      </c>
      <c r="B57" s="16" t="s">
        <v>79</v>
      </c>
      <c r="C57" t="s">
        <v>99</v>
      </c>
      <c r="D57" s="15">
        <v>4.5</v>
      </c>
      <c r="E57" s="14">
        <v>1</v>
      </c>
      <c r="F57" s="14">
        <v>1</v>
      </c>
      <c r="G57">
        <v>1</v>
      </c>
      <c r="H57">
        <v>1</v>
      </c>
      <c r="I57">
        <v>1</v>
      </c>
      <c r="J57" s="85">
        <v>1</v>
      </c>
      <c r="K57" s="270">
        <v>1</v>
      </c>
      <c r="L57" s="270">
        <v>1</v>
      </c>
      <c r="M57" s="270">
        <v>1</v>
      </c>
      <c r="N57" s="270">
        <v>1</v>
      </c>
      <c r="O57" s="270">
        <v>1</v>
      </c>
      <c r="P57" s="85">
        <v>1</v>
      </c>
      <c r="V57" s="85"/>
      <c r="AB57">
        <f t="shared" si="0"/>
        <v>12</v>
      </c>
    </row>
    <row r="58" spans="1:28" x14ac:dyDescent="0.25">
      <c r="A58" t="s">
        <v>370</v>
      </c>
      <c r="B58" s="16" t="s">
        <v>80</v>
      </c>
      <c r="C58" t="s">
        <v>99</v>
      </c>
      <c r="D58" s="15">
        <v>4.5</v>
      </c>
      <c r="E58" s="14"/>
      <c r="F58" s="14"/>
      <c r="J58" s="60"/>
      <c r="K58" s="270">
        <v>1</v>
      </c>
      <c r="L58" s="270">
        <v>1</v>
      </c>
      <c r="M58" s="8"/>
      <c r="N58" s="270">
        <v>1</v>
      </c>
      <c r="O58" s="8"/>
      <c r="P58" s="269">
        <v>1</v>
      </c>
      <c r="V58" s="60"/>
      <c r="AB58">
        <f t="shared" si="0"/>
        <v>4</v>
      </c>
    </row>
    <row r="60" spans="1:28" x14ac:dyDescent="0.25">
      <c r="A60" t="s">
        <v>356</v>
      </c>
    </row>
    <row r="62" spans="1:28" x14ac:dyDescent="0.25">
      <c r="A62" t="s">
        <v>357</v>
      </c>
      <c r="G62">
        <v>1</v>
      </c>
    </row>
    <row r="63" spans="1:28" x14ac:dyDescent="0.25">
      <c r="A63" t="s">
        <v>358</v>
      </c>
      <c r="I63">
        <v>1</v>
      </c>
    </row>
    <row r="64" spans="1:28" x14ac:dyDescent="0.25">
      <c r="A64" t="s">
        <v>369</v>
      </c>
      <c r="J64">
        <v>1</v>
      </c>
    </row>
    <row r="65" spans="1:26" x14ac:dyDescent="0.25">
      <c r="A65" t="s">
        <v>370</v>
      </c>
      <c r="J65">
        <v>1</v>
      </c>
    </row>
    <row r="66" spans="1:26" x14ac:dyDescent="0.25">
      <c r="A66" t="s">
        <v>390</v>
      </c>
      <c r="K66">
        <v>1</v>
      </c>
      <c r="L66">
        <v>1</v>
      </c>
    </row>
    <row r="67" spans="1:26" x14ac:dyDescent="0.25">
      <c r="A67" t="s">
        <v>395</v>
      </c>
      <c r="M67">
        <v>1</v>
      </c>
      <c r="N67">
        <v>1</v>
      </c>
      <c r="P67">
        <v>1</v>
      </c>
    </row>
    <row r="68" spans="1:26" x14ac:dyDescent="0.25">
      <c r="A68" t="s">
        <v>396</v>
      </c>
      <c r="P68">
        <v>1</v>
      </c>
    </row>
    <row r="70" spans="1:26" x14ac:dyDescent="0.25">
      <c r="E70" s="3">
        <f>SUM(E6:E69)</f>
        <v>34</v>
      </c>
      <c r="F70" s="3">
        <f t="shared" ref="F70:Z70" si="1">SUM(F6:F69)</f>
        <v>33</v>
      </c>
      <c r="G70" s="3">
        <f t="shared" si="1"/>
        <v>33</v>
      </c>
      <c r="H70" s="3">
        <f t="shared" si="1"/>
        <v>34</v>
      </c>
      <c r="I70" s="3">
        <f t="shared" si="1"/>
        <v>34</v>
      </c>
      <c r="J70" s="3">
        <f t="shared" si="1"/>
        <v>33</v>
      </c>
      <c r="K70" s="3">
        <f>SUM(K6:K69)</f>
        <v>40</v>
      </c>
      <c r="L70" s="3">
        <f>SUM(L6:L69)</f>
        <v>34</v>
      </c>
      <c r="M70" s="3">
        <f t="shared" si="1"/>
        <v>33</v>
      </c>
      <c r="N70" s="3">
        <f t="shared" si="1"/>
        <v>38</v>
      </c>
      <c r="O70" s="3">
        <f t="shared" si="1"/>
        <v>34</v>
      </c>
      <c r="P70" s="3">
        <f t="shared" si="1"/>
        <v>39</v>
      </c>
      <c r="Q70" s="3">
        <f t="shared" si="1"/>
        <v>0</v>
      </c>
      <c r="R70" s="3">
        <f t="shared" si="1"/>
        <v>0</v>
      </c>
      <c r="S70" s="3">
        <f t="shared" si="1"/>
        <v>0</v>
      </c>
      <c r="T70" s="3">
        <f t="shared" si="1"/>
        <v>0</v>
      </c>
      <c r="U70" s="3">
        <f t="shared" si="1"/>
        <v>0</v>
      </c>
      <c r="V70" s="3">
        <f t="shared" si="1"/>
        <v>0</v>
      </c>
      <c r="W70" s="3">
        <f t="shared" si="1"/>
        <v>0</v>
      </c>
      <c r="X70" s="3">
        <f t="shared" si="1"/>
        <v>0</v>
      </c>
      <c r="Y70" s="3">
        <f t="shared" si="1"/>
        <v>0</v>
      </c>
      <c r="Z70" s="3">
        <f t="shared" si="1"/>
        <v>0</v>
      </c>
    </row>
  </sheetData>
  <mergeCells count="2">
    <mergeCell ref="E3:Z3"/>
    <mergeCell ref="AB4:AB5"/>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H68"/>
  <sheetViews>
    <sheetView zoomScale="85" zoomScaleNormal="85" workbookViewId="0">
      <pane xSplit="4" ySplit="5" topLeftCell="P27" activePane="bottomRight" state="frozen"/>
      <selection activeCell="R31" sqref="R31"/>
      <selection pane="topRight" activeCell="R31" sqref="R31"/>
      <selection pane="bottomLeft" activeCell="R31" sqref="R31"/>
      <selection pane="bottomRight" activeCell="R31" sqref="R31"/>
    </sheetView>
  </sheetViews>
  <sheetFormatPr defaultRowHeight="15" x14ac:dyDescent="0.25"/>
  <cols>
    <col min="1" max="1" width="19.28515625" bestFit="1" customWidth="1"/>
    <col min="3" max="3" width="13.85546875" bestFit="1" customWidth="1"/>
    <col min="5" max="26" width="13.140625" customWidth="1"/>
    <col min="27" max="27" width="2.85546875" customWidth="1"/>
  </cols>
  <sheetData>
    <row r="1" spans="1:34" x14ac:dyDescent="0.25">
      <c r="A1" s="83" t="s">
        <v>180</v>
      </c>
    </row>
    <row r="2" spans="1:34" x14ac:dyDescent="0.25">
      <c r="A2" s="83" t="s">
        <v>257</v>
      </c>
    </row>
    <row r="3" spans="1:34" x14ac:dyDescent="0.25">
      <c r="E3" s="513" t="s">
        <v>199</v>
      </c>
      <c r="F3" s="513"/>
      <c r="G3" s="513"/>
      <c r="H3" s="513"/>
      <c r="I3" s="513"/>
      <c r="J3" s="513"/>
      <c r="K3" s="513"/>
      <c r="L3" s="513"/>
      <c r="M3" s="513"/>
      <c r="N3" s="513"/>
      <c r="O3" s="513"/>
      <c r="P3" s="513"/>
      <c r="Q3" s="513"/>
      <c r="R3" s="513"/>
      <c r="S3" s="513"/>
      <c r="T3" s="513"/>
      <c r="U3" s="513"/>
      <c r="V3" s="513"/>
      <c r="W3" s="513"/>
      <c r="X3" s="513"/>
      <c r="Y3" s="513"/>
      <c r="Z3" s="513"/>
    </row>
    <row r="4" spans="1:34" x14ac:dyDescent="0.25">
      <c r="E4" s="1" t="s">
        <v>200</v>
      </c>
      <c r="F4" s="1" t="s">
        <v>201</v>
      </c>
      <c r="G4" s="1" t="s">
        <v>205</v>
      </c>
      <c r="H4" s="1" t="s">
        <v>202</v>
      </c>
      <c r="I4" s="1" t="s">
        <v>203</v>
      </c>
      <c r="J4" s="84" t="s">
        <v>204</v>
      </c>
      <c r="K4" s="1" t="s">
        <v>206</v>
      </c>
      <c r="L4" s="1" t="s">
        <v>207</v>
      </c>
      <c r="M4" s="1" t="s">
        <v>208</v>
      </c>
      <c r="N4" s="1" t="s">
        <v>209</v>
      </c>
      <c r="O4" s="1" t="s">
        <v>210</v>
      </c>
      <c r="P4" s="84" t="s">
        <v>211</v>
      </c>
      <c r="Q4" s="1" t="s">
        <v>212</v>
      </c>
      <c r="R4" s="1" t="s">
        <v>213</v>
      </c>
      <c r="S4" s="1" t="s">
        <v>214</v>
      </c>
      <c r="T4" s="1" t="s">
        <v>215</v>
      </c>
      <c r="U4" s="1" t="s">
        <v>216</v>
      </c>
      <c r="V4" s="84" t="s">
        <v>217</v>
      </c>
      <c r="W4" s="1" t="s">
        <v>222</v>
      </c>
      <c r="X4" s="1" t="s">
        <v>223</v>
      </c>
      <c r="Y4" s="1" t="s">
        <v>224</v>
      </c>
      <c r="Z4" s="1" t="s">
        <v>225</v>
      </c>
      <c r="AB4" s="513" t="s">
        <v>73</v>
      </c>
    </row>
    <row r="5" spans="1:34" x14ac:dyDescent="0.25">
      <c r="A5" s="1" t="s">
        <v>57</v>
      </c>
      <c r="B5" s="1" t="s">
        <v>77</v>
      </c>
      <c r="C5" s="1" t="s">
        <v>103</v>
      </c>
      <c r="D5" s="1" t="s">
        <v>106</v>
      </c>
      <c r="E5" s="1" t="s">
        <v>181</v>
      </c>
      <c r="F5" s="1" t="s">
        <v>182</v>
      </c>
      <c r="G5" s="1" t="s">
        <v>183</v>
      </c>
      <c r="H5" s="1" t="s">
        <v>184</v>
      </c>
      <c r="I5" s="1" t="s">
        <v>185</v>
      </c>
      <c r="J5" s="84" t="s">
        <v>186</v>
      </c>
      <c r="K5" s="1" t="s">
        <v>187</v>
      </c>
      <c r="L5" s="1" t="s">
        <v>188</v>
      </c>
      <c r="M5" s="1" t="s">
        <v>189</v>
      </c>
      <c r="N5" s="1" t="s">
        <v>190</v>
      </c>
      <c r="O5" s="1" t="s">
        <v>191</v>
      </c>
      <c r="P5" s="84" t="s">
        <v>192</v>
      </c>
      <c r="Q5" s="1" t="s">
        <v>193</v>
      </c>
      <c r="R5" s="1" t="s">
        <v>194</v>
      </c>
      <c r="S5" s="1" t="s">
        <v>195</v>
      </c>
      <c r="T5" s="1" t="s">
        <v>196</v>
      </c>
      <c r="U5" s="1" t="s">
        <v>197</v>
      </c>
      <c r="V5" s="84" t="s">
        <v>198</v>
      </c>
      <c r="W5" s="1" t="s">
        <v>218</v>
      </c>
      <c r="X5" s="1" t="s">
        <v>219</v>
      </c>
      <c r="Y5" s="1" t="s">
        <v>220</v>
      </c>
      <c r="Z5" s="1" t="s">
        <v>221</v>
      </c>
      <c r="AA5" s="1"/>
      <c r="AB5" s="513"/>
      <c r="AC5" s="1"/>
      <c r="AD5" s="1"/>
      <c r="AE5" s="1"/>
      <c r="AF5" s="1"/>
      <c r="AG5" s="1"/>
      <c r="AH5" s="1"/>
    </row>
    <row r="6" spans="1:34" x14ac:dyDescent="0.25">
      <c r="A6" t="s">
        <v>2</v>
      </c>
      <c r="B6" s="16">
        <v>1</v>
      </c>
      <c r="C6" t="s">
        <v>104</v>
      </c>
      <c r="D6" s="15">
        <v>8.5</v>
      </c>
      <c r="E6">
        <v>13</v>
      </c>
      <c r="F6">
        <v>0</v>
      </c>
      <c r="G6">
        <v>39</v>
      </c>
      <c r="H6">
        <v>76</v>
      </c>
      <c r="I6">
        <v>0</v>
      </c>
      <c r="J6" s="85">
        <v>0</v>
      </c>
      <c r="K6" s="270">
        <v>5</v>
      </c>
      <c r="L6" s="270">
        <v>27</v>
      </c>
      <c r="M6" s="270">
        <v>2</v>
      </c>
      <c r="N6" s="270">
        <v>8</v>
      </c>
      <c r="O6" s="270">
        <v>30</v>
      </c>
      <c r="P6" s="85">
        <v>83</v>
      </c>
      <c r="V6" s="85"/>
      <c r="AB6">
        <f>SUM(E6:Z6)</f>
        <v>283</v>
      </c>
    </row>
    <row r="7" spans="1:34" x14ac:dyDescent="0.25">
      <c r="A7" t="s">
        <v>6</v>
      </c>
      <c r="B7" s="16" t="s">
        <v>78</v>
      </c>
      <c r="C7" t="s">
        <v>104</v>
      </c>
      <c r="D7" s="15">
        <v>7</v>
      </c>
      <c r="E7">
        <v>0</v>
      </c>
      <c r="F7">
        <v>0</v>
      </c>
      <c r="H7">
        <v>8</v>
      </c>
      <c r="I7">
        <v>32</v>
      </c>
      <c r="J7" s="85">
        <v>27</v>
      </c>
      <c r="K7" s="270">
        <v>1</v>
      </c>
      <c r="L7" s="270">
        <v>57</v>
      </c>
      <c r="M7" s="270">
        <v>47</v>
      </c>
      <c r="N7" s="270">
        <v>69</v>
      </c>
      <c r="O7" s="270">
        <v>75</v>
      </c>
      <c r="P7" s="85"/>
      <c r="V7" s="85"/>
      <c r="AB7">
        <f t="shared" ref="AB7:AB58" si="0">SUM(E7:Z7)</f>
        <v>316</v>
      </c>
    </row>
    <row r="8" spans="1:34" x14ac:dyDescent="0.25">
      <c r="A8" t="s">
        <v>12</v>
      </c>
      <c r="B8" s="16" t="s">
        <v>78</v>
      </c>
      <c r="C8" t="s">
        <v>104</v>
      </c>
      <c r="D8" s="15">
        <v>7</v>
      </c>
      <c r="E8">
        <v>1</v>
      </c>
      <c r="F8">
        <v>2</v>
      </c>
      <c r="G8">
        <v>35</v>
      </c>
      <c r="H8">
        <v>17</v>
      </c>
      <c r="I8">
        <v>114</v>
      </c>
      <c r="J8" s="85">
        <v>56</v>
      </c>
      <c r="K8" s="270">
        <v>33</v>
      </c>
      <c r="L8" s="270">
        <v>21</v>
      </c>
      <c r="M8" s="270">
        <v>25</v>
      </c>
      <c r="N8" s="270">
        <v>26</v>
      </c>
      <c r="O8" s="270">
        <v>112</v>
      </c>
      <c r="P8" s="85">
        <v>5</v>
      </c>
      <c r="V8" s="85"/>
      <c r="AB8">
        <f t="shared" si="0"/>
        <v>447</v>
      </c>
    </row>
    <row r="9" spans="1:34" x14ac:dyDescent="0.25">
      <c r="A9" t="s">
        <v>82</v>
      </c>
      <c r="B9" s="16" t="s">
        <v>79</v>
      </c>
      <c r="C9" t="s">
        <v>104</v>
      </c>
      <c r="D9" s="15">
        <v>6.5</v>
      </c>
      <c r="F9">
        <v>39</v>
      </c>
      <c r="G9">
        <v>13</v>
      </c>
      <c r="H9">
        <v>52</v>
      </c>
      <c r="J9" s="85">
        <v>33</v>
      </c>
      <c r="K9" s="270">
        <v>51</v>
      </c>
      <c r="L9" s="270">
        <v>28</v>
      </c>
      <c r="M9" s="270">
        <v>19</v>
      </c>
      <c r="N9" s="270">
        <v>4</v>
      </c>
      <c r="P9" s="85">
        <v>52</v>
      </c>
      <c r="V9" s="85"/>
      <c r="AB9">
        <f t="shared" si="0"/>
        <v>291</v>
      </c>
    </row>
    <row r="10" spans="1:34" x14ac:dyDescent="0.25">
      <c r="A10" t="s">
        <v>0</v>
      </c>
      <c r="B10" s="16" t="s">
        <v>78</v>
      </c>
      <c r="C10" t="s">
        <v>104</v>
      </c>
      <c r="D10" s="15">
        <v>5.5</v>
      </c>
      <c r="E10">
        <v>27</v>
      </c>
      <c r="F10">
        <v>0</v>
      </c>
      <c r="G10">
        <v>0</v>
      </c>
      <c r="I10">
        <v>14</v>
      </c>
      <c r="J10" s="85">
        <v>25</v>
      </c>
      <c r="K10" s="270">
        <v>59</v>
      </c>
      <c r="M10" s="270">
        <v>29</v>
      </c>
      <c r="N10" s="270">
        <v>73</v>
      </c>
      <c r="P10" s="85">
        <v>6</v>
      </c>
      <c r="V10" s="85"/>
      <c r="AB10">
        <f t="shared" si="0"/>
        <v>233</v>
      </c>
    </row>
    <row r="11" spans="1:34" x14ac:dyDescent="0.25">
      <c r="A11" t="s">
        <v>8</v>
      </c>
      <c r="B11" s="16" t="s">
        <v>80</v>
      </c>
      <c r="C11" t="s">
        <v>104</v>
      </c>
      <c r="D11" s="15">
        <v>5.5</v>
      </c>
      <c r="E11">
        <v>6</v>
      </c>
      <c r="F11">
        <v>37</v>
      </c>
      <c r="G11">
        <v>58</v>
      </c>
      <c r="H11">
        <v>49</v>
      </c>
      <c r="I11">
        <v>41</v>
      </c>
      <c r="J11" s="85"/>
      <c r="N11" s="270">
        <v>37</v>
      </c>
      <c r="O11">
        <v>37</v>
      </c>
      <c r="P11" s="85">
        <v>20</v>
      </c>
      <c r="V11" s="85"/>
      <c r="AB11">
        <f t="shared" si="0"/>
        <v>285</v>
      </c>
    </row>
    <row r="12" spans="1:34" x14ac:dyDescent="0.25">
      <c r="A12" t="s">
        <v>110</v>
      </c>
      <c r="B12" s="16" t="s">
        <v>79</v>
      </c>
      <c r="C12" t="s">
        <v>104</v>
      </c>
      <c r="D12" s="15">
        <v>5.5</v>
      </c>
      <c r="E12">
        <v>17</v>
      </c>
      <c r="F12">
        <v>19</v>
      </c>
      <c r="G12">
        <v>28</v>
      </c>
      <c r="H12">
        <v>31</v>
      </c>
      <c r="I12">
        <v>4</v>
      </c>
      <c r="J12" s="85">
        <v>1</v>
      </c>
      <c r="N12">
        <v>41</v>
      </c>
      <c r="O12">
        <v>53</v>
      </c>
      <c r="P12" s="85">
        <v>48</v>
      </c>
      <c r="V12" s="85"/>
      <c r="AB12">
        <f t="shared" si="0"/>
        <v>242</v>
      </c>
    </row>
    <row r="13" spans="1:34" x14ac:dyDescent="0.25">
      <c r="A13" t="s">
        <v>11</v>
      </c>
      <c r="B13" s="16" t="s">
        <v>80</v>
      </c>
      <c r="C13" t="s">
        <v>104</v>
      </c>
      <c r="D13" s="15">
        <v>5.5</v>
      </c>
      <c r="F13">
        <v>15</v>
      </c>
      <c r="J13" s="85">
        <v>17</v>
      </c>
      <c r="O13">
        <v>1</v>
      </c>
      <c r="P13" s="85">
        <v>12</v>
      </c>
      <c r="V13" s="85"/>
      <c r="AB13">
        <f t="shared" si="0"/>
        <v>45</v>
      </c>
    </row>
    <row r="14" spans="1:34" x14ac:dyDescent="0.25">
      <c r="A14" t="s">
        <v>15</v>
      </c>
      <c r="B14" s="16" t="s">
        <v>79</v>
      </c>
      <c r="C14" t="s">
        <v>104</v>
      </c>
      <c r="D14" s="15">
        <v>5</v>
      </c>
      <c r="E14">
        <v>21</v>
      </c>
      <c r="F14">
        <v>41</v>
      </c>
      <c r="G14">
        <v>19</v>
      </c>
      <c r="H14">
        <v>16</v>
      </c>
      <c r="J14" s="85">
        <v>38</v>
      </c>
      <c r="K14" s="270">
        <v>0</v>
      </c>
      <c r="P14" s="85"/>
      <c r="V14" s="85"/>
      <c r="AB14">
        <f t="shared" si="0"/>
        <v>135</v>
      </c>
    </row>
    <row r="15" spans="1:34" x14ac:dyDescent="0.25">
      <c r="A15" t="s">
        <v>13</v>
      </c>
      <c r="B15" s="16" t="s">
        <v>79</v>
      </c>
      <c r="C15" t="s">
        <v>104</v>
      </c>
      <c r="D15" s="15">
        <v>5</v>
      </c>
      <c r="E15">
        <v>45</v>
      </c>
      <c r="I15">
        <v>3</v>
      </c>
      <c r="J15" s="85">
        <v>72</v>
      </c>
      <c r="K15">
        <v>65</v>
      </c>
      <c r="L15">
        <v>100</v>
      </c>
      <c r="M15">
        <v>38</v>
      </c>
      <c r="N15">
        <v>16</v>
      </c>
      <c r="O15">
        <v>12</v>
      </c>
      <c r="P15" s="85">
        <v>61</v>
      </c>
      <c r="Q15" s="270"/>
      <c r="V15" s="85"/>
      <c r="AB15">
        <f t="shared" si="0"/>
        <v>412</v>
      </c>
    </row>
    <row r="16" spans="1:34" x14ac:dyDescent="0.25">
      <c r="A16" t="s">
        <v>19</v>
      </c>
      <c r="B16" s="16" t="s">
        <v>79</v>
      </c>
      <c r="C16" t="s">
        <v>104</v>
      </c>
      <c r="D16" s="15">
        <v>5</v>
      </c>
      <c r="J16" s="85"/>
      <c r="M16">
        <v>37</v>
      </c>
      <c r="N16">
        <v>110</v>
      </c>
      <c r="P16" s="85">
        <v>21</v>
      </c>
      <c r="V16" s="85"/>
      <c r="AB16">
        <f t="shared" si="0"/>
        <v>168</v>
      </c>
    </row>
    <row r="17" spans="1:28" x14ac:dyDescent="0.25">
      <c r="A17" t="s">
        <v>18</v>
      </c>
      <c r="B17" s="16" t="s">
        <v>80</v>
      </c>
      <c r="C17" t="s">
        <v>104</v>
      </c>
      <c r="D17" s="15">
        <v>4.5</v>
      </c>
      <c r="E17">
        <v>29</v>
      </c>
      <c r="F17">
        <v>2</v>
      </c>
      <c r="G17">
        <v>12</v>
      </c>
      <c r="H17">
        <v>31</v>
      </c>
      <c r="I17">
        <v>41</v>
      </c>
      <c r="J17" s="85">
        <v>47</v>
      </c>
      <c r="K17" s="270">
        <v>1</v>
      </c>
      <c r="L17" s="270">
        <v>36</v>
      </c>
      <c r="M17" s="270">
        <v>31</v>
      </c>
      <c r="N17" s="270">
        <v>27</v>
      </c>
      <c r="P17" s="85">
        <v>49</v>
      </c>
      <c r="V17" s="85"/>
      <c r="AB17">
        <f t="shared" si="0"/>
        <v>306</v>
      </c>
    </row>
    <row r="18" spans="1:28" x14ac:dyDescent="0.25">
      <c r="A18" t="s">
        <v>27</v>
      </c>
      <c r="B18" s="16" t="s">
        <v>80</v>
      </c>
      <c r="C18" t="s">
        <v>104</v>
      </c>
      <c r="D18" s="15">
        <v>4.5</v>
      </c>
      <c r="I18">
        <v>4</v>
      </c>
      <c r="J18" s="85">
        <v>15</v>
      </c>
      <c r="P18" s="85"/>
      <c r="V18" s="85"/>
      <c r="AB18">
        <f t="shared" si="0"/>
        <v>19</v>
      </c>
    </row>
    <row r="19" spans="1:28" x14ac:dyDescent="0.25">
      <c r="A19" t="s">
        <v>374</v>
      </c>
      <c r="B19" s="16" t="s">
        <v>80</v>
      </c>
      <c r="C19" t="s">
        <v>104</v>
      </c>
      <c r="D19" s="15">
        <v>4.5</v>
      </c>
      <c r="J19" s="85"/>
      <c r="P19" s="85"/>
      <c r="V19" s="85"/>
      <c r="AB19">
        <f t="shared" si="0"/>
        <v>0</v>
      </c>
    </row>
    <row r="20" spans="1:28" x14ac:dyDescent="0.25">
      <c r="A20" t="s">
        <v>375</v>
      </c>
      <c r="B20" s="16" t="s">
        <v>80</v>
      </c>
      <c r="C20" t="s">
        <v>104</v>
      </c>
      <c r="D20" s="15">
        <v>4.5</v>
      </c>
      <c r="J20" s="85"/>
      <c r="P20" s="85"/>
      <c r="V20" s="85"/>
      <c r="AB20">
        <f t="shared" si="0"/>
        <v>0</v>
      </c>
    </row>
    <row r="21" spans="1:28" x14ac:dyDescent="0.25">
      <c r="A21" t="s">
        <v>37</v>
      </c>
      <c r="B21" s="16" t="s">
        <v>80</v>
      </c>
      <c r="C21" t="s">
        <v>104</v>
      </c>
      <c r="D21" s="15">
        <v>4.5</v>
      </c>
      <c r="J21" s="85"/>
      <c r="P21" s="85"/>
      <c r="V21" s="85"/>
      <c r="AB21">
        <f t="shared" si="0"/>
        <v>0</v>
      </c>
    </row>
    <row r="22" spans="1:28" x14ac:dyDescent="0.25">
      <c r="A22" t="s">
        <v>358</v>
      </c>
      <c r="B22" s="16" t="s">
        <v>80</v>
      </c>
      <c r="C22" t="s">
        <v>104</v>
      </c>
      <c r="D22" s="15">
        <v>4.5</v>
      </c>
      <c r="J22" s="85"/>
      <c r="P22" s="85"/>
      <c r="V22" s="85"/>
      <c r="AB22">
        <f t="shared" si="0"/>
        <v>0</v>
      </c>
    </row>
    <row r="23" spans="1:28" x14ac:dyDescent="0.25">
      <c r="A23" t="s">
        <v>28</v>
      </c>
      <c r="B23" s="16" t="s">
        <v>78</v>
      </c>
      <c r="C23" t="s">
        <v>98</v>
      </c>
      <c r="D23" s="15">
        <v>8</v>
      </c>
      <c r="G23">
        <v>7</v>
      </c>
      <c r="J23" s="85">
        <v>0</v>
      </c>
      <c r="P23" s="85"/>
      <c r="V23" s="85"/>
      <c r="AB23">
        <f t="shared" si="0"/>
        <v>7</v>
      </c>
    </row>
    <row r="24" spans="1:28" x14ac:dyDescent="0.25">
      <c r="A24" t="s">
        <v>26</v>
      </c>
      <c r="B24" s="16" t="s">
        <v>78</v>
      </c>
      <c r="C24" t="s">
        <v>98</v>
      </c>
      <c r="D24" s="15">
        <v>6.5</v>
      </c>
      <c r="F24">
        <v>0</v>
      </c>
      <c r="G24">
        <v>2</v>
      </c>
      <c r="J24" s="85"/>
      <c r="P24" s="85">
        <v>1</v>
      </c>
      <c r="V24" s="85"/>
      <c r="AB24">
        <f t="shared" si="0"/>
        <v>3</v>
      </c>
    </row>
    <row r="25" spans="1:28" x14ac:dyDescent="0.25">
      <c r="A25" t="s">
        <v>31</v>
      </c>
      <c r="B25" s="16" t="s">
        <v>80</v>
      </c>
      <c r="C25" t="s">
        <v>98</v>
      </c>
      <c r="D25" s="15">
        <v>6</v>
      </c>
      <c r="E25">
        <v>1</v>
      </c>
      <c r="G25">
        <v>0</v>
      </c>
      <c r="I25">
        <v>2</v>
      </c>
      <c r="J25" s="85">
        <v>1</v>
      </c>
      <c r="L25">
        <v>8</v>
      </c>
      <c r="P25" s="85">
        <v>9</v>
      </c>
      <c r="V25" s="85"/>
      <c r="AB25">
        <f t="shared" si="0"/>
        <v>21</v>
      </c>
    </row>
    <row r="26" spans="1:28" x14ac:dyDescent="0.25">
      <c r="A26" t="s">
        <v>36</v>
      </c>
      <c r="B26" s="16" t="s">
        <v>78</v>
      </c>
      <c r="C26" t="s">
        <v>98</v>
      </c>
      <c r="D26" s="15">
        <v>5.5</v>
      </c>
      <c r="F26">
        <v>5</v>
      </c>
      <c r="G26">
        <v>20</v>
      </c>
      <c r="J26" s="85">
        <v>1</v>
      </c>
      <c r="K26" s="270">
        <v>0</v>
      </c>
      <c r="L26" s="270">
        <v>4</v>
      </c>
      <c r="P26" s="85">
        <v>1</v>
      </c>
      <c r="V26" s="85"/>
      <c r="AB26">
        <f t="shared" si="0"/>
        <v>31</v>
      </c>
    </row>
    <row r="27" spans="1:28" x14ac:dyDescent="0.25">
      <c r="A27" t="s">
        <v>372</v>
      </c>
      <c r="B27" s="16" t="s">
        <v>78</v>
      </c>
      <c r="C27" t="s">
        <v>98</v>
      </c>
      <c r="D27" s="15">
        <v>5</v>
      </c>
      <c r="J27" s="85"/>
      <c r="K27" s="270"/>
      <c r="M27">
        <v>8</v>
      </c>
      <c r="P27" s="85"/>
      <c r="V27" s="85"/>
      <c r="AB27">
        <f t="shared" si="0"/>
        <v>8</v>
      </c>
    </row>
    <row r="28" spans="1:28" x14ac:dyDescent="0.25">
      <c r="A28" t="s">
        <v>47</v>
      </c>
      <c r="B28" s="16" t="s">
        <v>79</v>
      </c>
      <c r="C28" t="s">
        <v>98</v>
      </c>
      <c r="D28" s="15">
        <v>5</v>
      </c>
      <c r="J28" s="85"/>
      <c r="P28" s="85"/>
      <c r="V28" s="85"/>
      <c r="AB28">
        <f t="shared" si="0"/>
        <v>0</v>
      </c>
    </row>
    <row r="29" spans="1:28" x14ac:dyDescent="0.25">
      <c r="A29" t="s">
        <v>39</v>
      </c>
      <c r="B29" s="16" t="s">
        <v>80</v>
      </c>
      <c r="C29" t="s">
        <v>98</v>
      </c>
      <c r="D29" s="15">
        <v>5</v>
      </c>
      <c r="E29">
        <v>0</v>
      </c>
      <c r="I29">
        <v>1</v>
      </c>
      <c r="J29" s="85">
        <v>4</v>
      </c>
      <c r="L29">
        <v>3</v>
      </c>
      <c r="P29" s="85"/>
      <c r="V29" s="85"/>
      <c r="AB29">
        <f t="shared" si="0"/>
        <v>8</v>
      </c>
    </row>
    <row r="30" spans="1:28" x14ac:dyDescent="0.25">
      <c r="A30" t="s">
        <v>85</v>
      </c>
      <c r="B30" s="16" t="s">
        <v>80</v>
      </c>
      <c r="C30" t="s">
        <v>98</v>
      </c>
      <c r="D30" s="15">
        <v>5</v>
      </c>
      <c r="E30">
        <v>11</v>
      </c>
      <c r="G30">
        <v>0</v>
      </c>
      <c r="I30">
        <v>2</v>
      </c>
      <c r="J30" s="85">
        <v>12</v>
      </c>
      <c r="L30">
        <v>4</v>
      </c>
      <c r="P30" s="85">
        <v>11</v>
      </c>
      <c r="V30" s="85"/>
      <c r="AB30">
        <f t="shared" si="0"/>
        <v>40</v>
      </c>
    </row>
    <row r="31" spans="1:28" x14ac:dyDescent="0.25">
      <c r="A31" t="s">
        <v>38</v>
      </c>
      <c r="B31" s="16" t="s">
        <v>80</v>
      </c>
      <c r="C31" t="s">
        <v>98</v>
      </c>
      <c r="D31" s="15">
        <v>4.5</v>
      </c>
      <c r="G31">
        <v>0</v>
      </c>
      <c r="I31">
        <v>3</v>
      </c>
      <c r="J31" s="85"/>
      <c r="L31">
        <v>1</v>
      </c>
      <c r="P31" s="85">
        <v>0</v>
      </c>
      <c r="V31" s="85"/>
      <c r="AB31">
        <f t="shared" si="0"/>
        <v>4</v>
      </c>
    </row>
    <row r="32" spans="1:28" x14ac:dyDescent="0.25">
      <c r="A32" t="s">
        <v>35</v>
      </c>
      <c r="B32" s="16" t="s">
        <v>80</v>
      </c>
      <c r="C32" t="s">
        <v>98</v>
      </c>
      <c r="D32" s="15">
        <v>4.5</v>
      </c>
      <c r="E32">
        <v>0</v>
      </c>
      <c r="G32">
        <v>4</v>
      </c>
      <c r="J32" s="85"/>
      <c r="L32">
        <v>8</v>
      </c>
      <c r="P32" s="85"/>
      <c r="V32" s="85"/>
      <c r="AB32">
        <f t="shared" si="0"/>
        <v>12</v>
      </c>
    </row>
    <row r="33" spans="1:28" x14ac:dyDescent="0.25">
      <c r="A33" t="s">
        <v>357</v>
      </c>
      <c r="B33" s="16" t="s">
        <v>80</v>
      </c>
      <c r="C33" t="s">
        <v>98</v>
      </c>
      <c r="D33" s="15">
        <v>4.5</v>
      </c>
      <c r="J33" s="85"/>
      <c r="P33" s="85"/>
      <c r="V33" s="85"/>
      <c r="AB33">
        <f t="shared" si="0"/>
        <v>0</v>
      </c>
    </row>
    <row r="34" spans="1:28" x14ac:dyDescent="0.25">
      <c r="A34" t="s">
        <v>123</v>
      </c>
      <c r="B34" s="16" t="s">
        <v>78</v>
      </c>
      <c r="C34" t="s">
        <v>105</v>
      </c>
      <c r="D34" s="15">
        <v>10</v>
      </c>
      <c r="E34">
        <v>85</v>
      </c>
      <c r="F34">
        <v>46</v>
      </c>
      <c r="G34">
        <v>10</v>
      </c>
      <c r="H34">
        <v>74</v>
      </c>
      <c r="I34">
        <v>61</v>
      </c>
      <c r="J34" s="85"/>
      <c r="L34">
        <v>9</v>
      </c>
      <c r="O34">
        <v>86</v>
      </c>
      <c r="P34" s="85">
        <v>5</v>
      </c>
      <c r="V34" s="85"/>
      <c r="AB34">
        <f t="shared" si="0"/>
        <v>376</v>
      </c>
    </row>
    <row r="35" spans="1:28" x14ac:dyDescent="0.25">
      <c r="A35" t="s">
        <v>33</v>
      </c>
      <c r="B35" s="16" t="s">
        <v>79</v>
      </c>
      <c r="C35" t="s">
        <v>105</v>
      </c>
      <c r="D35" s="15">
        <v>8.5</v>
      </c>
      <c r="E35">
        <v>13</v>
      </c>
      <c r="G35">
        <v>17</v>
      </c>
      <c r="H35">
        <v>48</v>
      </c>
      <c r="J35" s="85">
        <v>7</v>
      </c>
      <c r="P35" s="85">
        <v>3</v>
      </c>
      <c r="V35" s="85"/>
      <c r="AB35">
        <f t="shared" si="0"/>
        <v>88</v>
      </c>
    </row>
    <row r="36" spans="1:28" x14ac:dyDescent="0.25">
      <c r="A36" t="s">
        <v>81</v>
      </c>
      <c r="B36" s="16" t="s">
        <v>78</v>
      </c>
      <c r="C36" t="s">
        <v>105</v>
      </c>
      <c r="D36" s="15">
        <v>7.5</v>
      </c>
      <c r="E36">
        <v>11</v>
      </c>
      <c r="F36">
        <v>17</v>
      </c>
      <c r="G36">
        <v>0</v>
      </c>
      <c r="I36">
        <v>0</v>
      </c>
      <c r="J36" s="85">
        <v>3</v>
      </c>
      <c r="K36" s="270">
        <v>0</v>
      </c>
      <c r="L36" s="270">
        <v>1</v>
      </c>
      <c r="N36">
        <v>17</v>
      </c>
      <c r="O36">
        <v>16</v>
      </c>
      <c r="P36" s="85">
        <v>28</v>
      </c>
      <c r="V36" s="85"/>
      <c r="AB36">
        <f t="shared" si="0"/>
        <v>93</v>
      </c>
    </row>
    <row r="37" spans="1:28" x14ac:dyDescent="0.25">
      <c r="A37" t="s">
        <v>16</v>
      </c>
      <c r="B37" s="16" t="s">
        <v>80</v>
      </c>
      <c r="C37" t="s">
        <v>105</v>
      </c>
      <c r="D37" s="15">
        <v>7.5</v>
      </c>
      <c r="E37">
        <v>1</v>
      </c>
      <c r="I37">
        <v>29</v>
      </c>
      <c r="J37" s="85">
        <v>8</v>
      </c>
      <c r="K37">
        <v>10</v>
      </c>
      <c r="O37">
        <v>52</v>
      </c>
      <c r="P37" s="85">
        <v>0</v>
      </c>
      <c r="V37" s="85"/>
      <c r="AB37">
        <f t="shared" si="0"/>
        <v>100</v>
      </c>
    </row>
    <row r="38" spans="1:28" x14ac:dyDescent="0.25">
      <c r="A38" t="s">
        <v>23</v>
      </c>
      <c r="B38" s="16" t="s">
        <v>78</v>
      </c>
      <c r="C38" t="s">
        <v>105</v>
      </c>
      <c r="D38" s="15">
        <v>7</v>
      </c>
      <c r="F38">
        <v>4</v>
      </c>
      <c r="G38">
        <v>5</v>
      </c>
      <c r="J38" s="85">
        <v>5</v>
      </c>
      <c r="K38" s="270">
        <v>22</v>
      </c>
      <c r="L38" s="270">
        <v>2</v>
      </c>
      <c r="M38" s="270">
        <v>58</v>
      </c>
      <c r="N38" s="270">
        <v>0</v>
      </c>
      <c r="P38" s="85">
        <v>6</v>
      </c>
      <c r="V38" s="85"/>
      <c r="AB38">
        <f t="shared" si="0"/>
        <v>102</v>
      </c>
    </row>
    <row r="39" spans="1:28" x14ac:dyDescent="0.25">
      <c r="A39" t="s">
        <v>86</v>
      </c>
      <c r="B39" s="16" t="s">
        <v>80</v>
      </c>
      <c r="C39" t="s">
        <v>105</v>
      </c>
      <c r="D39" s="15">
        <v>6.5</v>
      </c>
      <c r="J39" s="85"/>
      <c r="K39" s="270">
        <v>3</v>
      </c>
      <c r="O39">
        <v>14</v>
      </c>
      <c r="P39" s="85">
        <v>15</v>
      </c>
      <c r="V39" s="85"/>
      <c r="AB39">
        <f t="shared" si="0"/>
        <v>32</v>
      </c>
    </row>
    <row r="40" spans="1:28" x14ac:dyDescent="0.25">
      <c r="A40" t="s">
        <v>25</v>
      </c>
      <c r="B40" s="16" t="s">
        <v>80</v>
      </c>
      <c r="C40" t="s">
        <v>105</v>
      </c>
      <c r="D40" s="15">
        <v>6.5</v>
      </c>
      <c r="E40">
        <v>20</v>
      </c>
      <c r="F40">
        <v>8</v>
      </c>
      <c r="G40">
        <v>1</v>
      </c>
      <c r="I40">
        <v>8</v>
      </c>
      <c r="J40" s="85"/>
      <c r="K40" s="270">
        <v>38</v>
      </c>
      <c r="P40" s="85"/>
      <c r="V40" s="85"/>
      <c r="AB40">
        <f t="shared" si="0"/>
        <v>75</v>
      </c>
    </row>
    <row r="41" spans="1:28" x14ac:dyDescent="0.25">
      <c r="A41" t="s">
        <v>83</v>
      </c>
      <c r="B41" s="16" t="s">
        <v>79</v>
      </c>
      <c r="C41" t="s">
        <v>105</v>
      </c>
      <c r="D41" s="15">
        <v>6</v>
      </c>
      <c r="G41">
        <v>15</v>
      </c>
      <c r="J41" s="85"/>
      <c r="P41" s="85"/>
      <c r="V41" s="85"/>
      <c r="AB41">
        <f t="shared" si="0"/>
        <v>15</v>
      </c>
    </row>
    <row r="42" spans="1:28" x14ac:dyDescent="0.25">
      <c r="A42" t="s">
        <v>84</v>
      </c>
      <c r="B42" s="16" t="s">
        <v>79</v>
      </c>
      <c r="C42" t="s">
        <v>105</v>
      </c>
      <c r="D42" s="15">
        <v>6</v>
      </c>
      <c r="F42">
        <v>11</v>
      </c>
      <c r="G42">
        <v>0</v>
      </c>
      <c r="J42" s="85">
        <v>13</v>
      </c>
      <c r="P42" s="85">
        <v>6</v>
      </c>
      <c r="V42" s="85"/>
      <c r="AB42">
        <f t="shared" si="0"/>
        <v>30</v>
      </c>
    </row>
    <row r="43" spans="1:28" x14ac:dyDescent="0.25">
      <c r="A43" t="s">
        <v>30</v>
      </c>
      <c r="B43" s="16" t="s">
        <v>79</v>
      </c>
      <c r="C43" t="s">
        <v>105</v>
      </c>
      <c r="D43" s="15">
        <v>5</v>
      </c>
      <c r="G43">
        <v>0</v>
      </c>
      <c r="J43" s="85"/>
      <c r="P43" s="85"/>
      <c r="V43" s="85"/>
      <c r="AB43">
        <f t="shared" si="0"/>
        <v>0</v>
      </c>
    </row>
    <row r="44" spans="1:28" x14ac:dyDescent="0.25">
      <c r="A44" t="s">
        <v>20</v>
      </c>
      <c r="B44" s="16" t="s">
        <v>80</v>
      </c>
      <c r="C44" t="s">
        <v>105</v>
      </c>
      <c r="D44" s="15">
        <v>5</v>
      </c>
      <c r="J44" s="85">
        <v>0</v>
      </c>
      <c r="K44">
        <v>17</v>
      </c>
      <c r="L44">
        <v>20</v>
      </c>
      <c r="O44">
        <v>9</v>
      </c>
      <c r="P44" s="85">
        <v>45</v>
      </c>
      <c r="V44" s="85"/>
      <c r="AB44">
        <f t="shared" si="0"/>
        <v>91</v>
      </c>
    </row>
    <row r="45" spans="1:28" x14ac:dyDescent="0.25">
      <c r="A45" t="s">
        <v>32</v>
      </c>
      <c r="B45" s="16" t="s">
        <v>79</v>
      </c>
      <c r="C45" t="s">
        <v>105</v>
      </c>
      <c r="D45" s="15">
        <v>5</v>
      </c>
      <c r="E45">
        <v>6</v>
      </c>
      <c r="F45">
        <v>8</v>
      </c>
      <c r="G45">
        <v>11</v>
      </c>
      <c r="J45" s="85"/>
      <c r="K45">
        <v>5</v>
      </c>
      <c r="N45">
        <v>12</v>
      </c>
      <c r="O45">
        <v>9</v>
      </c>
      <c r="P45" s="85">
        <v>0</v>
      </c>
      <c r="V45" s="85"/>
      <c r="AB45">
        <f t="shared" si="0"/>
        <v>51</v>
      </c>
    </row>
    <row r="46" spans="1:28" x14ac:dyDescent="0.25">
      <c r="A46" t="s">
        <v>9</v>
      </c>
      <c r="B46" s="16" t="s">
        <v>79</v>
      </c>
      <c r="C46" t="s">
        <v>105</v>
      </c>
      <c r="D46" s="15">
        <v>5</v>
      </c>
      <c r="E46">
        <v>69</v>
      </c>
      <c r="F46">
        <v>42</v>
      </c>
      <c r="G46">
        <v>29</v>
      </c>
      <c r="H46">
        <v>8</v>
      </c>
      <c r="I46">
        <v>105</v>
      </c>
      <c r="J46" s="85">
        <v>35</v>
      </c>
      <c r="K46" s="270">
        <v>13</v>
      </c>
      <c r="L46" s="270">
        <v>20</v>
      </c>
      <c r="M46" s="270">
        <v>63</v>
      </c>
      <c r="N46" s="270">
        <v>17</v>
      </c>
      <c r="O46" s="270">
        <v>57</v>
      </c>
      <c r="P46" s="85">
        <v>6</v>
      </c>
      <c r="V46" s="85"/>
      <c r="AB46">
        <f t="shared" si="0"/>
        <v>464</v>
      </c>
    </row>
    <row r="47" spans="1:28" x14ac:dyDescent="0.25">
      <c r="A47" t="s">
        <v>14</v>
      </c>
      <c r="B47" s="16" t="s">
        <v>80</v>
      </c>
      <c r="C47" t="s">
        <v>105</v>
      </c>
      <c r="D47" s="15">
        <v>4.5</v>
      </c>
      <c r="E47">
        <v>36</v>
      </c>
      <c r="G47">
        <v>22</v>
      </c>
      <c r="J47" s="85"/>
      <c r="O47" s="270">
        <v>0</v>
      </c>
      <c r="P47" s="85">
        <v>4</v>
      </c>
      <c r="V47" s="85"/>
      <c r="AB47">
        <f t="shared" si="0"/>
        <v>62</v>
      </c>
    </row>
    <row r="48" spans="1:28" x14ac:dyDescent="0.25">
      <c r="A48" t="s">
        <v>21</v>
      </c>
      <c r="B48" s="16" t="s">
        <v>80</v>
      </c>
      <c r="C48" t="s">
        <v>105</v>
      </c>
      <c r="D48" s="15">
        <v>4.5</v>
      </c>
      <c r="J48" s="85"/>
      <c r="P48" s="85"/>
      <c r="V48" s="85"/>
      <c r="AB48">
        <f t="shared" si="0"/>
        <v>0</v>
      </c>
    </row>
    <row r="49" spans="1:28" x14ac:dyDescent="0.25">
      <c r="A49" t="s">
        <v>34</v>
      </c>
      <c r="B49" s="16" t="s">
        <v>80</v>
      </c>
      <c r="C49" t="s">
        <v>105</v>
      </c>
      <c r="D49" s="15">
        <v>4.5</v>
      </c>
      <c r="J49" s="85"/>
      <c r="P49" s="85"/>
      <c r="V49" s="85"/>
      <c r="AB49">
        <f t="shared" si="0"/>
        <v>0</v>
      </c>
    </row>
    <row r="50" spans="1:28" x14ac:dyDescent="0.25">
      <c r="A50" t="s">
        <v>369</v>
      </c>
      <c r="B50" s="16" t="s">
        <v>80</v>
      </c>
      <c r="C50" t="s">
        <v>105</v>
      </c>
      <c r="D50" s="15">
        <v>4.5</v>
      </c>
      <c r="J50" s="85"/>
      <c r="K50">
        <v>11</v>
      </c>
      <c r="L50">
        <v>15</v>
      </c>
      <c r="P50" s="85">
        <v>9</v>
      </c>
      <c r="V50" s="85"/>
      <c r="AB50">
        <f t="shared" si="0"/>
        <v>35</v>
      </c>
    </row>
    <row r="51" spans="1:28" x14ac:dyDescent="0.25">
      <c r="A51" t="s">
        <v>42</v>
      </c>
      <c r="B51" s="16" t="s">
        <v>80</v>
      </c>
      <c r="C51" t="s">
        <v>105</v>
      </c>
      <c r="D51" s="15">
        <v>4.5</v>
      </c>
      <c r="J51" s="85"/>
      <c r="P51" s="85">
        <v>0</v>
      </c>
      <c r="V51" s="85"/>
      <c r="AB51">
        <f t="shared" si="0"/>
        <v>0</v>
      </c>
    </row>
    <row r="52" spans="1:28" x14ac:dyDescent="0.25">
      <c r="A52" t="s">
        <v>5</v>
      </c>
      <c r="B52" s="16" t="s">
        <v>78</v>
      </c>
      <c r="C52" t="s">
        <v>99</v>
      </c>
      <c r="D52" s="15">
        <v>8</v>
      </c>
      <c r="E52">
        <v>83</v>
      </c>
      <c r="F52">
        <v>3</v>
      </c>
      <c r="G52">
        <v>1</v>
      </c>
      <c r="H52">
        <v>38</v>
      </c>
      <c r="I52">
        <v>70</v>
      </c>
      <c r="J52" s="85">
        <v>1</v>
      </c>
      <c r="K52" s="270">
        <v>4</v>
      </c>
      <c r="L52" s="270">
        <v>27</v>
      </c>
      <c r="M52" s="270">
        <v>144</v>
      </c>
      <c r="N52" s="270">
        <v>8</v>
      </c>
      <c r="O52" s="270">
        <v>1</v>
      </c>
      <c r="P52" s="85"/>
      <c r="V52" s="85"/>
      <c r="AB52">
        <f t="shared" si="0"/>
        <v>380</v>
      </c>
    </row>
    <row r="53" spans="1:28" x14ac:dyDescent="0.25">
      <c r="A53" t="s">
        <v>3</v>
      </c>
      <c r="B53" s="16" t="s">
        <v>79</v>
      </c>
      <c r="C53" t="s">
        <v>99</v>
      </c>
      <c r="D53" s="15">
        <v>7.5</v>
      </c>
      <c r="E53">
        <v>15</v>
      </c>
      <c r="F53">
        <v>18</v>
      </c>
      <c r="G53">
        <v>15</v>
      </c>
      <c r="I53">
        <v>64</v>
      </c>
      <c r="J53" s="85"/>
      <c r="K53" s="270">
        <v>65</v>
      </c>
      <c r="L53" s="270">
        <v>69</v>
      </c>
      <c r="N53">
        <v>0</v>
      </c>
      <c r="O53">
        <v>11</v>
      </c>
      <c r="P53" s="85">
        <v>1</v>
      </c>
      <c r="Q53" s="270"/>
      <c r="V53" s="85"/>
      <c r="AB53">
        <f t="shared" si="0"/>
        <v>258</v>
      </c>
    </row>
    <row r="54" spans="1:28" x14ac:dyDescent="0.25">
      <c r="A54" t="s">
        <v>4</v>
      </c>
      <c r="B54" s="16" t="s">
        <v>78</v>
      </c>
      <c r="C54" t="s">
        <v>99</v>
      </c>
      <c r="D54" s="15">
        <v>7.5</v>
      </c>
      <c r="E54">
        <v>23</v>
      </c>
      <c r="F54">
        <v>3</v>
      </c>
      <c r="G54">
        <v>25</v>
      </c>
      <c r="H54">
        <v>7</v>
      </c>
      <c r="I54">
        <v>45</v>
      </c>
      <c r="J54" s="85">
        <v>0</v>
      </c>
      <c r="K54" s="270">
        <v>38</v>
      </c>
      <c r="L54" s="270">
        <v>11</v>
      </c>
      <c r="M54" s="270">
        <v>7</v>
      </c>
      <c r="N54" s="270">
        <v>28</v>
      </c>
      <c r="O54" s="270">
        <v>25</v>
      </c>
      <c r="P54" s="85">
        <v>3</v>
      </c>
      <c r="V54" s="85"/>
      <c r="AB54">
        <f t="shared" si="0"/>
        <v>215</v>
      </c>
    </row>
    <row r="55" spans="1:28" x14ac:dyDescent="0.25">
      <c r="A55" t="s">
        <v>10</v>
      </c>
      <c r="B55" s="16" t="s">
        <v>80</v>
      </c>
      <c r="C55" t="s">
        <v>99</v>
      </c>
      <c r="D55" s="15">
        <v>6</v>
      </c>
      <c r="G55">
        <v>0</v>
      </c>
      <c r="J55" s="85"/>
      <c r="K55">
        <v>28</v>
      </c>
      <c r="L55">
        <v>11</v>
      </c>
      <c r="O55" s="270">
        <v>30</v>
      </c>
      <c r="P55" s="85">
        <v>31</v>
      </c>
      <c r="V55" s="85"/>
      <c r="AB55">
        <f t="shared" si="0"/>
        <v>100</v>
      </c>
    </row>
    <row r="56" spans="1:28" x14ac:dyDescent="0.25">
      <c r="A56" t="s">
        <v>7</v>
      </c>
      <c r="B56" s="16" t="s">
        <v>80</v>
      </c>
      <c r="C56" t="s">
        <v>99</v>
      </c>
      <c r="D56" s="15">
        <v>5</v>
      </c>
      <c r="E56">
        <v>4</v>
      </c>
      <c r="G56">
        <v>17</v>
      </c>
      <c r="I56">
        <v>56</v>
      </c>
      <c r="J56" s="85"/>
      <c r="O56">
        <v>12</v>
      </c>
      <c r="P56" s="85">
        <v>12</v>
      </c>
      <c r="V56" s="85"/>
      <c r="AB56">
        <f t="shared" si="0"/>
        <v>101</v>
      </c>
    </row>
    <row r="57" spans="1:28" x14ac:dyDescent="0.25">
      <c r="A57" t="s">
        <v>24</v>
      </c>
      <c r="B57" s="16" t="s">
        <v>79</v>
      </c>
      <c r="C57" t="s">
        <v>99</v>
      </c>
      <c r="D57" s="15">
        <v>4.5</v>
      </c>
      <c r="G57">
        <v>0</v>
      </c>
      <c r="J57" s="85"/>
      <c r="P57" s="85">
        <v>1</v>
      </c>
      <c r="V57" s="85"/>
      <c r="AB57">
        <f t="shared" si="0"/>
        <v>1</v>
      </c>
    </row>
    <row r="58" spans="1:28" x14ac:dyDescent="0.25">
      <c r="A58" t="s">
        <v>370</v>
      </c>
      <c r="B58" s="16" t="s">
        <v>80</v>
      </c>
      <c r="C58" t="s">
        <v>99</v>
      </c>
      <c r="D58" s="15">
        <v>4.5</v>
      </c>
      <c r="J58" s="60"/>
      <c r="K58">
        <v>15</v>
      </c>
      <c r="L58">
        <v>0</v>
      </c>
      <c r="P58" s="269">
        <v>0</v>
      </c>
      <c r="V58" s="60"/>
      <c r="AB58">
        <f t="shared" si="0"/>
        <v>15</v>
      </c>
    </row>
    <row r="60" spans="1:28" x14ac:dyDescent="0.25">
      <c r="A60" t="s">
        <v>356</v>
      </c>
    </row>
    <row r="62" spans="1:28" x14ac:dyDescent="0.25">
      <c r="A62" t="s">
        <v>357</v>
      </c>
    </row>
    <row r="63" spans="1:28" x14ac:dyDescent="0.25">
      <c r="A63" t="s">
        <v>358</v>
      </c>
    </row>
    <row r="64" spans="1:28" x14ac:dyDescent="0.25">
      <c r="A64" t="s">
        <v>369</v>
      </c>
      <c r="J64">
        <v>2</v>
      </c>
    </row>
    <row r="65" spans="1:16" x14ac:dyDescent="0.25">
      <c r="A65" t="s">
        <v>370</v>
      </c>
      <c r="J65">
        <v>22</v>
      </c>
    </row>
    <row r="66" spans="1:16" x14ac:dyDescent="0.25">
      <c r="A66" t="s">
        <v>390</v>
      </c>
      <c r="K66">
        <v>2</v>
      </c>
      <c r="L66">
        <v>4</v>
      </c>
    </row>
    <row r="67" spans="1:16" x14ac:dyDescent="0.25">
      <c r="A67" t="s">
        <v>395</v>
      </c>
      <c r="N67">
        <v>61</v>
      </c>
      <c r="P67">
        <v>64</v>
      </c>
    </row>
    <row r="68" spans="1:16" x14ac:dyDescent="0.25">
      <c r="A68" t="s">
        <v>396</v>
      </c>
    </row>
  </sheetData>
  <mergeCells count="2">
    <mergeCell ref="E3:Z3"/>
    <mergeCell ref="AB4:AB5"/>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H67"/>
  <sheetViews>
    <sheetView zoomScale="85" zoomScaleNormal="85" workbookViewId="0">
      <pane xSplit="4" ySplit="5" topLeftCell="P6" activePane="bottomRight" state="frozen"/>
      <selection activeCell="R31" sqref="R31"/>
      <selection pane="topRight" activeCell="R31" sqref="R31"/>
      <selection pane="bottomLeft" activeCell="R31" sqref="R31"/>
      <selection pane="bottomRight" activeCell="R31" sqref="R31"/>
    </sheetView>
  </sheetViews>
  <sheetFormatPr defaultRowHeight="15" x14ac:dyDescent="0.25"/>
  <cols>
    <col min="1" max="1" width="19.28515625" bestFit="1" customWidth="1"/>
    <col min="3" max="3" width="13.85546875" bestFit="1" customWidth="1"/>
    <col min="5" max="26" width="13.140625" customWidth="1"/>
    <col min="27" max="27" width="2.85546875" customWidth="1"/>
  </cols>
  <sheetData>
    <row r="1" spans="1:34" x14ac:dyDescent="0.25">
      <c r="A1" s="83" t="s">
        <v>180</v>
      </c>
    </row>
    <row r="2" spans="1:34" x14ac:dyDescent="0.25">
      <c r="A2" s="83" t="s">
        <v>258</v>
      </c>
    </row>
    <row r="3" spans="1:34" x14ac:dyDescent="0.25">
      <c r="E3" s="513" t="s">
        <v>199</v>
      </c>
      <c r="F3" s="513"/>
      <c r="G3" s="513"/>
      <c r="H3" s="513"/>
      <c r="I3" s="513"/>
      <c r="J3" s="513"/>
      <c r="K3" s="513"/>
      <c r="L3" s="513"/>
      <c r="M3" s="513"/>
      <c r="N3" s="513"/>
      <c r="O3" s="513"/>
      <c r="P3" s="513"/>
      <c r="Q3" s="513"/>
      <c r="R3" s="513"/>
      <c r="S3" s="513"/>
      <c r="T3" s="513"/>
      <c r="U3" s="513"/>
      <c r="V3" s="513"/>
      <c r="W3" s="513"/>
      <c r="X3" s="513"/>
      <c r="Y3" s="513"/>
      <c r="Z3" s="513"/>
    </row>
    <row r="4" spans="1:34" x14ac:dyDescent="0.25">
      <c r="E4" s="1" t="s">
        <v>200</v>
      </c>
      <c r="F4" s="1" t="s">
        <v>201</v>
      </c>
      <c r="G4" s="1" t="s">
        <v>205</v>
      </c>
      <c r="H4" s="1" t="s">
        <v>202</v>
      </c>
      <c r="I4" s="1" t="s">
        <v>203</v>
      </c>
      <c r="J4" s="84" t="s">
        <v>204</v>
      </c>
      <c r="K4" s="1" t="s">
        <v>206</v>
      </c>
      <c r="L4" s="1" t="s">
        <v>207</v>
      </c>
      <c r="M4" s="1" t="s">
        <v>208</v>
      </c>
      <c r="N4" s="1" t="s">
        <v>209</v>
      </c>
      <c r="O4" s="1" t="s">
        <v>210</v>
      </c>
      <c r="P4" s="84" t="s">
        <v>211</v>
      </c>
      <c r="Q4" s="1" t="s">
        <v>212</v>
      </c>
      <c r="R4" s="1" t="s">
        <v>213</v>
      </c>
      <c r="S4" s="1" t="s">
        <v>214</v>
      </c>
      <c r="T4" s="1" t="s">
        <v>215</v>
      </c>
      <c r="U4" s="1" t="s">
        <v>216</v>
      </c>
      <c r="V4" s="84" t="s">
        <v>217</v>
      </c>
      <c r="W4" s="1" t="s">
        <v>222</v>
      </c>
      <c r="X4" s="1" t="s">
        <v>223</v>
      </c>
      <c r="Y4" s="1" t="s">
        <v>224</v>
      </c>
      <c r="Z4" s="1" t="s">
        <v>225</v>
      </c>
      <c r="AB4" s="513" t="s">
        <v>73</v>
      </c>
    </row>
    <row r="5" spans="1:34" x14ac:dyDescent="0.25">
      <c r="A5" s="1" t="s">
        <v>57</v>
      </c>
      <c r="B5" s="1" t="s">
        <v>77</v>
      </c>
      <c r="C5" s="1" t="s">
        <v>103</v>
      </c>
      <c r="D5" s="1" t="s">
        <v>106</v>
      </c>
      <c r="E5" s="1" t="s">
        <v>181</v>
      </c>
      <c r="F5" s="1" t="s">
        <v>182</v>
      </c>
      <c r="G5" s="1" t="s">
        <v>183</v>
      </c>
      <c r="H5" s="1" t="s">
        <v>184</v>
      </c>
      <c r="I5" s="1" t="s">
        <v>185</v>
      </c>
      <c r="J5" s="84" t="s">
        <v>186</v>
      </c>
      <c r="K5" s="1" t="s">
        <v>187</v>
      </c>
      <c r="L5" s="1" t="s">
        <v>188</v>
      </c>
      <c r="M5" s="1" t="s">
        <v>189</v>
      </c>
      <c r="N5" s="1" t="s">
        <v>190</v>
      </c>
      <c r="O5" s="1" t="s">
        <v>191</v>
      </c>
      <c r="P5" s="84" t="s">
        <v>192</v>
      </c>
      <c r="Q5" s="1" t="s">
        <v>193</v>
      </c>
      <c r="R5" s="1" t="s">
        <v>194</v>
      </c>
      <c r="S5" s="1" t="s">
        <v>195</v>
      </c>
      <c r="T5" s="1" t="s">
        <v>196</v>
      </c>
      <c r="U5" s="1" t="s">
        <v>197</v>
      </c>
      <c r="V5" s="84" t="s">
        <v>198</v>
      </c>
      <c r="W5" s="1" t="s">
        <v>218</v>
      </c>
      <c r="X5" s="1" t="s">
        <v>219</v>
      </c>
      <c r="Y5" s="1" t="s">
        <v>220</v>
      </c>
      <c r="Z5" s="1" t="s">
        <v>221</v>
      </c>
      <c r="AA5" s="1"/>
      <c r="AB5" s="513"/>
      <c r="AC5" s="1"/>
      <c r="AD5" s="1"/>
      <c r="AE5" s="1"/>
      <c r="AF5" s="1"/>
      <c r="AG5" s="1"/>
      <c r="AH5" s="1"/>
    </row>
    <row r="6" spans="1:34" x14ac:dyDescent="0.25">
      <c r="A6" t="s">
        <v>2</v>
      </c>
      <c r="B6" s="16">
        <v>1</v>
      </c>
      <c r="C6" t="s">
        <v>104</v>
      </c>
      <c r="D6" s="15">
        <v>8.5</v>
      </c>
      <c r="H6">
        <v>1</v>
      </c>
      <c r="J6" s="85"/>
      <c r="P6" s="85">
        <v>1</v>
      </c>
      <c r="V6" s="85"/>
      <c r="AB6" s="135">
        <f>SUM(E6:Z6)</f>
        <v>2</v>
      </c>
    </row>
    <row r="7" spans="1:34" x14ac:dyDescent="0.25">
      <c r="A7" t="s">
        <v>6</v>
      </c>
      <c r="B7" s="16" t="s">
        <v>78</v>
      </c>
      <c r="C7" t="s">
        <v>104</v>
      </c>
      <c r="D7" s="15">
        <v>7</v>
      </c>
      <c r="J7" s="85"/>
      <c r="L7">
        <v>1</v>
      </c>
      <c r="N7">
        <v>1</v>
      </c>
      <c r="O7">
        <v>1</v>
      </c>
      <c r="P7" s="85"/>
      <c r="V7" s="85"/>
      <c r="AB7" s="135">
        <f t="shared" ref="AB7:AB58" si="0">SUM(E7:Z7)</f>
        <v>3</v>
      </c>
    </row>
    <row r="8" spans="1:34" x14ac:dyDescent="0.25">
      <c r="A8" t="s">
        <v>12</v>
      </c>
      <c r="B8" s="16" t="s">
        <v>78</v>
      </c>
      <c r="C8" t="s">
        <v>104</v>
      </c>
      <c r="D8" s="15">
        <v>7</v>
      </c>
      <c r="J8" s="85">
        <v>1</v>
      </c>
      <c r="P8" s="85"/>
      <c r="V8" s="85"/>
      <c r="AB8" s="135">
        <f t="shared" si="0"/>
        <v>1</v>
      </c>
    </row>
    <row r="9" spans="1:34" x14ac:dyDescent="0.25">
      <c r="A9" t="s">
        <v>82</v>
      </c>
      <c r="B9" s="16" t="s">
        <v>79</v>
      </c>
      <c r="C9" t="s">
        <v>104</v>
      </c>
      <c r="D9" s="15">
        <v>6.5</v>
      </c>
      <c r="H9">
        <v>1</v>
      </c>
      <c r="J9" s="85"/>
      <c r="K9">
        <v>1</v>
      </c>
      <c r="P9" s="85">
        <v>1</v>
      </c>
      <c r="V9" s="85"/>
      <c r="AB9" s="135">
        <f t="shared" si="0"/>
        <v>3</v>
      </c>
    </row>
    <row r="10" spans="1:34" x14ac:dyDescent="0.25">
      <c r="A10" t="s">
        <v>0</v>
      </c>
      <c r="B10" s="16" t="s">
        <v>78</v>
      </c>
      <c r="C10" t="s">
        <v>104</v>
      </c>
      <c r="D10" s="15">
        <v>5.5</v>
      </c>
      <c r="J10" s="85"/>
      <c r="K10">
        <v>1</v>
      </c>
      <c r="N10">
        <v>1</v>
      </c>
      <c r="P10" s="85"/>
      <c r="V10" s="85"/>
      <c r="AB10" s="135">
        <f t="shared" si="0"/>
        <v>2</v>
      </c>
    </row>
    <row r="11" spans="1:34" x14ac:dyDescent="0.25">
      <c r="A11" t="s">
        <v>8</v>
      </c>
      <c r="B11" s="16" t="s">
        <v>80</v>
      </c>
      <c r="C11" t="s">
        <v>104</v>
      </c>
      <c r="D11" s="15">
        <v>5.5</v>
      </c>
      <c r="G11">
        <v>1</v>
      </c>
      <c r="J11" s="85"/>
      <c r="P11" s="85"/>
      <c r="V11" s="85"/>
      <c r="AB11" s="135">
        <f t="shared" si="0"/>
        <v>1</v>
      </c>
    </row>
    <row r="12" spans="1:34" x14ac:dyDescent="0.25">
      <c r="A12" t="s">
        <v>110</v>
      </c>
      <c r="B12" s="16" t="s">
        <v>79</v>
      </c>
      <c r="C12" t="s">
        <v>104</v>
      </c>
      <c r="D12" s="15">
        <v>5.5</v>
      </c>
      <c r="J12" s="85"/>
      <c r="O12">
        <v>1</v>
      </c>
      <c r="P12" s="85"/>
      <c r="V12" s="85"/>
      <c r="AB12" s="135">
        <f t="shared" si="0"/>
        <v>1</v>
      </c>
    </row>
    <row r="13" spans="1:34" x14ac:dyDescent="0.25">
      <c r="A13" t="s">
        <v>11</v>
      </c>
      <c r="B13" s="16" t="s">
        <v>80</v>
      </c>
      <c r="C13" t="s">
        <v>104</v>
      </c>
      <c r="D13" s="15">
        <v>5.5</v>
      </c>
      <c r="J13" s="85"/>
      <c r="P13" s="85"/>
      <c r="V13" s="85"/>
      <c r="AB13" s="135">
        <f t="shared" si="0"/>
        <v>0</v>
      </c>
    </row>
    <row r="14" spans="1:34" x14ac:dyDescent="0.25">
      <c r="A14" t="s">
        <v>15</v>
      </c>
      <c r="B14" s="16" t="s">
        <v>79</v>
      </c>
      <c r="C14" t="s">
        <v>104</v>
      </c>
      <c r="D14" s="15">
        <v>5</v>
      </c>
      <c r="J14" s="85"/>
      <c r="P14" s="85"/>
      <c r="V14" s="85"/>
      <c r="AB14" s="135">
        <f t="shared" si="0"/>
        <v>0</v>
      </c>
    </row>
    <row r="15" spans="1:34" x14ac:dyDescent="0.25">
      <c r="A15" t="s">
        <v>13</v>
      </c>
      <c r="B15" s="16" t="s">
        <v>79</v>
      </c>
      <c r="C15" t="s">
        <v>104</v>
      </c>
      <c r="D15" s="15">
        <v>5</v>
      </c>
      <c r="J15" s="85">
        <v>1</v>
      </c>
      <c r="K15">
        <v>1</v>
      </c>
      <c r="P15" s="85">
        <v>1</v>
      </c>
      <c r="V15" s="85"/>
      <c r="AB15" s="135">
        <f t="shared" si="0"/>
        <v>3</v>
      </c>
    </row>
    <row r="16" spans="1:34" x14ac:dyDescent="0.25">
      <c r="A16" t="s">
        <v>19</v>
      </c>
      <c r="B16" s="16" t="s">
        <v>79</v>
      </c>
      <c r="C16" t="s">
        <v>104</v>
      </c>
      <c r="D16" s="15">
        <v>5</v>
      </c>
      <c r="J16" s="85"/>
      <c r="P16" s="85"/>
      <c r="V16" s="85"/>
      <c r="AB16" s="135">
        <f t="shared" si="0"/>
        <v>0</v>
      </c>
    </row>
    <row r="17" spans="1:28" x14ac:dyDescent="0.25">
      <c r="A17" t="s">
        <v>18</v>
      </c>
      <c r="B17" s="16" t="s">
        <v>80</v>
      </c>
      <c r="C17" t="s">
        <v>104</v>
      </c>
      <c r="D17" s="15">
        <v>4.5</v>
      </c>
      <c r="J17" s="85"/>
      <c r="P17" s="85"/>
      <c r="V17" s="85"/>
      <c r="AB17" s="135">
        <f t="shared" si="0"/>
        <v>0</v>
      </c>
    </row>
    <row r="18" spans="1:28" x14ac:dyDescent="0.25">
      <c r="A18" t="s">
        <v>27</v>
      </c>
      <c r="B18" s="16" t="s">
        <v>80</v>
      </c>
      <c r="C18" t="s">
        <v>104</v>
      </c>
      <c r="D18" s="15">
        <v>4.5</v>
      </c>
      <c r="J18" s="85"/>
      <c r="P18" s="85"/>
      <c r="V18" s="85"/>
      <c r="AB18" s="135">
        <f t="shared" si="0"/>
        <v>0</v>
      </c>
    </row>
    <row r="19" spans="1:28" x14ac:dyDescent="0.25">
      <c r="A19" t="s">
        <v>374</v>
      </c>
      <c r="B19" s="16" t="s">
        <v>80</v>
      </c>
      <c r="C19" t="s">
        <v>104</v>
      </c>
      <c r="D19" s="15">
        <v>4.5</v>
      </c>
      <c r="J19" s="85"/>
      <c r="P19" s="85"/>
      <c r="V19" s="85"/>
      <c r="AB19" s="135">
        <f t="shared" si="0"/>
        <v>0</v>
      </c>
    </row>
    <row r="20" spans="1:28" x14ac:dyDescent="0.25">
      <c r="A20" t="s">
        <v>375</v>
      </c>
      <c r="B20" s="16" t="s">
        <v>80</v>
      </c>
      <c r="C20" t="s">
        <v>104</v>
      </c>
      <c r="D20" s="15">
        <v>4.5</v>
      </c>
      <c r="J20" s="85"/>
      <c r="P20" s="85"/>
      <c r="V20" s="85"/>
      <c r="AB20" s="135">
        <f t="shared" si="0"/>
        <v>0</v>
      </c>
    </row>
    <row r="21" spans="1:28" x14ac:dyDescent="0.25">
      <c r="A21" t="s">
        <v>37</v>
      </c>
      <c r="B21" s="16" t="s">
        <v>80</v>
      </c>
      <c r="C21" t="s">
        <v>104</v>
      </c>
      <c r="D21" s="15">
        <v>4.5</v>
      </c>
      <c r="J21" s="85"/>
      <c r="P21" s="85"/>
      <c r="V21" s="85"/>
      <c r="AB21" s="135">
        <f t="shared" si="0"/>
        <v>0</v>
      </c>
    </row>
    <row r="22" spans="1:28" x14ac:dyDescent="0.25">
      <c r="A22" t="s">
        <v>358</v>
      </c>
      <c r="B22" s="16" t="s">
        <v>80</v>
      </c>
      <c r="C22" t="s">
        <v>104</v>
      </c>
      <c r="D22" s="15">
        <v>4.5</v>
      </c>
      <c r="J22" s="85"/>
      <c r="P22" s="85"/>
      <c r="V22" s="85"/>
      <c r="AB22" s="135">
        <f t="shared" si="0"/>
        <v>0</v>
      </c>
    </row>
    <row r="23" spans="1:28" x14ac:dyDescent="0.25">
      <c r="A23" t="s">
        <v>28</v>
      </c>
      <c r="B23" s="16" t="s">
        <v>78</v>
      </c>
      <c r="C23" t="s">
        <v>98</v>
      </c>
      <c r="D23" s="15">
        <v>8</v>
      </c>
      <c r="J23" s="85"/>
      <c r="P23" s="85"/>
      <c r="V23" s="85"/>
      <c r="AB23" s="135">
        <f t="shared" si="0"/>
        <v>0</v>
      </c>
    </row>
    <row r="24" spans="1:28" x14ac:dyDescent="0.25">
      <c r="A24" t="s">
        <v>26</v>
      </c>
      <c r="B24" s="16" t="s">
        <v>78</v>
      </c>
      <c r="C24" t="s">
        <v>98</v>
      </c>
      <c r="D24" s="15">
        <v>6.5</v>
      </c>
      <c r="J24" s="85"/>
      <c r="P24" s="85"/>
      <c r="V24" s="85"/>
      <c r="AB24" s="135">
        <f t="shared" si="0"/>
        <v>0</v>
      </c>
    </row>
    <row r="25" spans="1:28" x14ac:dyDescent="0.25">
      <c r="A25" t="s">
        <v>31</v>
      </c>
      <c r="B25" s="16" t="s">
        <v>80</v>
      </c>
      <c r="C25" t="s">
        <v>98</v>
      </c>
      <c r="D25" s="15">
        <v>6</v>
      </c>
      <c r="J25" s="85"/>
      <c r="P25" s="85"/>
      <c r="V25" s="85"/>
      <c r="AB25" s="135">
        <f t="shared" si="0"/>
        <v>0</v>
      </c>
    </row>
    <row r="26" spans="1:28" x14ac:dyDescent="0.25">
      <c r="A26" t="s">
        <v>36</v>
      </c>
      <c r="B26" s="16" t="s">
        <v>78</v>
      </c>
      <c r="C26" t="s">
        <v>98</v>
      </c>
      <c r="D26" s="15">
        <v>5.5</v>
      </c>
      <c r="J26" s="85"/>
      <c r="P26" s="85"/>
      <c r="V26" s="85"/>
      <c r="AB26" s="135">
        <f t="shared" si="0"/>
        <v>0</v>
      </c>
    </row>
    <row r="27" spans="1:28" x14ac:dyDescent="0.25">
      <c r="A27" t="s">
        <v>372</v>
      </c>
      <c r="B27" s="16" t="s">
        <v>78</v>
      </c>
      <c r="C27" t="s">
        <v>98</v>
      </c>
      <c r="D27" s="15">
        <v>5</v>
      </c>
      <c r="J27" s="85"/>
      <c r="P27" s="85"/>
      <c r="V27" s="85"/>
      <c r="AB27" s="135">
        <f t="shared" si="0"/>
        <v>0</v>
      </c>
    </row>
    <row r="28" spans="1:28" x14ac:dyDescent="0.25">
      <c r="A28" t="s">
        <v>47</v>
      </c>
      <c r="B28" s="16" t="s">
        <v>79</v>
      </c>
      <c r="C28" t="s">
        <v>98</v>
      </c>
      <c r="D28" s="15">
        <v>5</v>
      </c>
      <c r="J28" s="85"/>
      <c r="P28" s="85"/>
      <c r="V28" s="85"/>
      <c r="AB28" s="135">
        <f t="shared" si="0"/>
        <v>0</v>
      </c>
    </row>
    <row r="29" spans="1:28" x14ac:dyDescent="0.25">
      <c r="A29" t="s">
        <v>39</v>
      </c>
      <c r="B29" s="16" t="s">
        <v>80</v>
      </c>
      <c r="C29" t="s">
        <v>98</v>
      </c>
      <c r="D29" s="15">
        <v>5</v>
      </c>
      <c r="J29" s="85"/>
      <c r="P29" s="85"/>
      <c r="V29" s="85"/>
      <c r="AB29" s="135">
        <f t="shared" si="0"/>
        <v>0</v>
      </c>
    </row>
    <row r="30" spans="1:28" x14ac:dyDescent="0.25">
      <c r="A30" t="s">
        <v>85</v>
      </c>
      <c r="B30" s="16" t="s">
        <v>80</v>
      </c>
      <c r="C30" t="s">
        <v>98</v>
      </c>
      <c r="D30" s="15">
        <v>5</v>
      </c>
      <c r="J30" s="85"/>
      <c r="P30" s="85"/>
      <c r="V30" s="85"/>
      <c r="AB30" s="135">
        <f t="shared" si="0"/>
        <v>0</v>
      </c>
    </row>
    <row r="31" spans="1:28" x14ac:dyDescent="0.25">
      <c r="A31" t="s">
        <v>38</v>
      </c>
      <c r="B31" s="16" t="s">
        <v>80</v>
      </c>
      <c r="C31" t="s">
        <v>98</v>
      </c>
      <c r="D31" s="15">
        <v>4.5</v>
      </c>
      <c r="J31" s="85"/>
      <c r="P31" s="85"/>
      <c r="V31" s="85"/>
      <c r="AB31" s="135">
        <f t="shared" si="0"/>
        <v>0</v>
      </c>
    </row>
    <row r="32" spans="1:28" x14ac:dyDescent="0.25">
      <c r="A32" t="s">
        <v>35</v>
      </c>
      <c r="B32" s="16" t="s">
        <v>80</v>
      </c>
      <c r="C32" t="s">
        <v>98</v>
      </c>
      <c r="D32" s="15">
        <v>4.5</v>
      </c>
      <c r="J32" s="85"/>
      <c r="P32" s="85"/>
      <c r="V32" s="85"/>
      <c r="AB32" s="135">
        <f t="shared" si="0"/>
        <v>0</v>
      </c>
    </row>
    <row r="33" spans="1:28" x14ac:dyDescent="0.25">
      <c r="A33" t="s">
        <v>357</v>
      </c>
      <c r="B33" s="16" t="s">
        <v>80</v>
      </c>
      <c r="C33" t="s">
        <v>98</v>
      </c>
      <c r="D33" s="15">
        <v>4.5</v>
      </c>
      <c r="J33" s="85"/>
      <c r="P33" s="85"/>
      <c r="V33" s="85"/>
      <c r="AB33" s="135">
        <f t="shared" si="0"/>
        <v>0</v>
      </c>
    </row>
    <row r="34" spans="1:28" x14ac:dyDescent="0.25">
      <c r="A34" t="s">
        <v>123</v>
      </c>
      <c r="B34" s="16" t="s">
        <v>78</v>
      </c>
      <c r="C34" t="s">
        <v>105</v>
      </c>
      <c r="D34" s="15">
        <v>10</v>
      </c>
      <c r="E34">
        <v>1</v>
      </c>
      <c r="H34">
        <v>1</v>
      </c>
      <c r="I34">
        <v>1</v>
      </c>
      <c r="J34" s="85"/>
      <c r="O34">
        <v>1</v>
      </c>
      <c r="P34" s="85"/>
      <c r="V34" s="85"/>
      <c r="AB34" s="135">
        <f t="shared" si="0"/>
        <v>4</v>
      </c>
    </row>
    <row r="35" spans="1:28" x14ac:dyDescent="0.25">
      <c r="A35" t="s">
        <v>33</v>
      </c>
      <c r="B35" s="16" t="s">
        <v>79</v>
      </c>
      <c r="C35" t="s">
        <v>105</v>
      </c>
      <c r="D35" s="15">
        <v>8.5</v>
      </c>
      <c r="J35" s="85"/>
      <c r="P35" s="85"/>
      <c r="V35" s="85"/>
      <c r="AB35" s="135">
        <f t="shared" si="0"/>
        <v>0</v>
      </c>
    </row>
    <row r="36" spans="1:28" x14ac:dyDescent="0.25">
      <c r="A36" t="s">
        <v>81</v>
      </c>
      <c r="B36" s="16" t="s">
        <v>78</v>
      </c>
      <c r="C36" t="s">
        <v>105</v>
      </c>
      <c r="D36" s="15">
        <v>7.5</v>
      </c>
      <c r="J36" s="85"/>
      <c r="P36" s="85"/>
      <c r="V36" s="85"/>
      <c r="AB36" s="135">
        <f t="shared" si="0"/>
        <v>0</v>
      </c>
    </row>
    <row r="37" spans="1:28" x14ac:dyDescent="0.25">
      <c r="A37" t="s">
        <v>16</v>
      </c>
      <c r="B37" s="16" t="s">
        <v>80</v>
      </c>
      <c r="C37" t="s">
        <v>105</v>
      </c>
      <c r="D37" s="15">
        <v>7.5</v>
      </c>
      <c r="J37" s="85"/>
      <c r="O37">
        <v>1</v>
      </c>
      <c r="P37" s="85"/>
      <c r="V37" s="85"/>
      <c r="AB37" s="135">
        <f t="shared" si="0"/>
        <v>1</v>
      </c>
    </row>
    <row r="38" spans="1:28" x14ac:dyDescent="0.25">
      <c r="A38" t="s">
        <v>23</v>
      </c>
      <c r="B38" s="16" t="s">
        <v>78</v>
      </c>
      <c r="C38" t="s">
        <v>105</v>
      </c>
      <c r="D38" s="15">
        <v>7</v>
      </c>
      <c r="J38" s="85"/>
      <c r="M38">
        <v>1</v>
      </c>
      <c r="P38" s="85"/>
      <c r="V38" s="85"/>
      <c r="AB38" s="135">
        <f t="shared" si="0"/>
        <v>1</v>
      </c>
    </row>
    <row r="39" spans="1:28" x14ac:dyDescent="0.25">
      <c r="A39" t="s">
        <v>86</v>
      </c>
      <c r="B39" s="16" t="s">
        <v>80</v>
      </c>
      <c r="C39" t="s">
        <v>105</v>
      </c>
      <c r="D39" s="15">
        <v>6.5</v>
      </c>
      <c r="J39" s="85"/>
      <c r="P39" s="85"/>
      <c r="V39" s="85"/>
      <c r="AB39" s="135">
        <f t="shared" si="0"/>
        <v>0</v>
      </c>
    </row>
    <row r="40" spans="1:28" x14ac:dyDescent="0.25">
      <c r="A40" t="s">
        <v>25</v>
      </c>
      <c r="B40" s="16" t="s">
        <v>80</v>
      </c>
      <c r="C40" t="s">
        <v>105</v>
      </c>
      <c r="D40" s="15">
        <v>6.5</v>
      </c>
      <c r="J40" s="85"/>
      <c r="P40" s="85"/>
      <c r="V40" s="85"/>
      <c r="AB40" s="135">
        <f t="shared" si="0"/>
        <v>0</v>
      </c>
    </row>
    <row r="41" spans="1:28" x14ac:dyDescent="0.25">
      <c r="A41" t="s">
        <v>83</v>
      </c>
      <c r="B41" s="16" t="s">
        <v>79</v>
      </c>
      <c r="C41" t="s">
        <v>105</v>
      </c>
      <c r="D41" s="15">
        <v>6</v>
      </c>
      <c r="J41" s="85"/>
      <c r="P41" s="85"/>
      <c r="V41" s="85"/>
      <c r="AB41" s="135">
        <f t="shared" si="0"/>
        <v>0</v>
      </c>
    </row>
    <row r="42" spans="1:28" x14ac:dyDescent="0.25">
      <c r="A42" t="s">
        <v>84</v>
      </c>
      <c r="B42" s="16" t="s">
        <v>79</v>
      </c>
      <c r="C42" t="s">
        <v>105</v>
      </c>
      <c r="D42" s="15">
        <v>6</v>
      </c>
      <c r="J42" s="85"/>
      <c r="P42" s="85"/>
      <c r="V42" s="85"/>
      <c r="AB42" s="135">
        <f t="shared" si="0"/>
        <v>0</v>
      </c>
    </row>
    <row r="43" spans="1:28" x14ac:dyDescent="0.25">
      <c r="A43" t="s">
        <v>30</v>
      </c>
      <c r="B43" s="16" t="s">
        <v>79</v>
      </c>
      <c r="C43" t="s">
        <v>105</v>
      </c>
      <c r="D43" s="15">
        <v>5</v>
      </c>
      <c r="J43" s="85"/>
      <c r="P43" s="85"/>
      <c r="V43" s="85"/>
      <c r="AB43" s="135">
        <f t="shared" si="0"/>
        <v>0</v>
      </c>
    </row>
    <row r="44" spans="1:28" x14ac:dyDescent="0.25">
      <c r="A44" t="s">
        <v>20</v>
      </c>
      <c r="B44" s="16" t="s">
        <v>80</v>
      </c>
      <c r="C44" t="s">
        <v>105</v>
      </c>
      <c r="D44" s="15">
        <v>5</v>
      </c>
      <c r="J44" s="85"/>
      <c r="P44" s="85"/>
      <c r="V44" s="85"/>
      <c r="AB44" s="135">
        <f t="shared" si="0"/>
        <v>0</v>
      </c>
    </row>
    <row r="45" spans="1:28" x14ac:dyDescent="0.25">
      <c r="A45" t="s">
        <v>32</v>
      </c>
      <c r="B45" s="16" t="s">
        <v>79</v>
      </c>
      <c r="C45" t="s">
        <v>105</v>
      </c>
      <c r="D45" s="15">
        <v>5</v>
      </c>
      <c r="J45" s="85"/>
      <c r="P45" s="85"/>
      <c r="V45" s="85"/>
      <c r="AB45" s="135">
        <f t="shared" si="0"/>
        <v>0</v>
      </c>
    </row>
    <row r="46" spans="1:28" x14ac:dyDescent="0.25">
      <c r="A46" t="s">
        <v>9</v>
      </c>
      <c r="B46" s="16" t="s">
        <v>79</v>
      </c>
      <c r="C46" t="s">
        <v>105</v>
      </c>
      <c r="D46" s="15">
        <v>5</v>
      </c>
      <c r="E46">
        <v>1</v>
      </c>
      <c r="J46" s="85"/>
      <c r="M46">
        <v>1</v>
      </c>
      <c r="O46">
        <v>1</v>
      </c>
      <c r="P46" s="85"/>
      <c r="V46" s="85"/>
      <c r="AB46" s="135">
        <f t="shared" si="0"/>
        <v>3</v>
      </c>
    </row>
    <row r="47" spans="1:28" x14ac:dyDescent="0.25">
      <c r="A47" t="s">
        <v>14</v>
      </c>
      <c r="B47" s="16" t="s">
        <v>80</v>
      </c>
      <c r="C47" t="s">
        <v>105</v>
      </c>
      <c r="D47" s="15">
        <v>4.5</v>
      </c>
      <c r="J47" s="85"/>
      <c r="P47" s="85"/>
      <c r="V47" s="85"/>
      <c r="AB47" s="135">
        <f t="shared" si="0"/>
        <v>0</v>
      </c>
    </row>
    <row r="48" spans="1:28" x14ac:dyDescent="0.25">
      <c r="A48" t="s">
        <v>21</v>
      </c>
      <c r="B48" s="16" t="s">
        <v>80</v>
      </c>
      <c r="C48" t="s">
        <v>105</v>
      </c>
      <c r="D48" s="15">
        <v>4.5</v>
      </c>
      <c r="J48" s="85"/>
      <c r="P48" s="85"/>
      <c r="V48" s="85"/>
      <c r="AB48" s="135">
        <f t="shared" si="0"/>
        <v>0</v>
      </c>
    </row>
    <row r="49" spans="1:28" x14ac:dyDescent="0.25">
      <c r="A49" t="s">
        <v>34</v>
      </c>
      <c r="B49" s="16" t="s">
        <v>80</v>
      </c>
      <c r="C49" t="s">
        <v>105</v>
      </c>
      <c r="D49" s="15">
        <v>4.5</v>
      </c>
      <c r="J49" s="85"/>
      <c r="P49" s="85"/>
      <c r="V49" s="85"/>
      <c r="AB49" s="135">
        <f t="shared" si="0"/>
        <v>0</v>
      </c>
    </row>
    <row r="50" spans="1:28" x14ac:dyDescent="0.25">
      <c r="A50" t="s">
        <v>369</v>
      </c>
      <c r="B50" s="16" t="s">
        <v>80</v>
      </c>
      <c r="C50" t="s">
        <v>105</v>
      </c>
      <c r="D50" s="15">
        <v>4.5</v>
      </c>
      <c r="J50" s="85"/>
      <c r="P50" s="85"/>
      <c r="V50" s="85"/>
      <c r="AB50" s="135">
        <f t="shared" si="0"/>
        <v>0</v>
      </c>
    </row>
    <row r="51" spans="1:28" x14ac:dyDescent="0.25">
      <c r="A51" t="s">
        <v>42</v>
      </c>
      <c r="B51" s="16" t="s">
        <v>80</v>
      </c>
      <c r="C51" t="s">
        <v>105</v>
      </c>
      <c r="D51" s="15">
        <v>4.5</v>
      </c>
      <c r="J51" s="85"/>
      <c r="P51" s="85"/>
      <c r="V51" s="85"/>
      <c r="AB51" s="135">
        <f t="shared" si="0"/>
        <v>0</v>
      </c>
    </row>
    <row r="52" spans="1:28" x14ac:dyDescent="0.25">
      <c r="A52" t="s">
        <v>5</v>
      </c>
      <c r="B52" s="16" t="s">
        <v>78</v>
      </c>
      <c r="C52" t="s">
        <v>99</v>
      </c>
      <c r="D52" s="15">
        <v>8</v>
      </c>
      <c r="E52">
        <v>1</v>
      </c>
      <c r="I52">
        <v>1</v>
      </c>
      <c r="J52" s="85"/>
      <c r="P52" s="85"/>
      <c r="V52" s="85"/>
      <c r="AB52" s="135">
        <f t="shared" si="0"/>
        <v>2</v>
      </c>
    </row>
    <row r="53" spans="1:28" x14ac:dyDescent="0.25">
      <c r="A53" t="s">
        <v>3</v>
      </c>
      <c r="B53" s="16" t="s">
        <v>79</v>
      </c>
      <c r="C53" t="s">
        <v>99</v>
      </c>
      <c r="D53" s="15">
        <v>7.5</v>
      </c>
      <c r="I53">
        <v>1</v>
      </c>
      <c r="J53" s="85"/>
      <c r="K53">
        <v>1</v>
      </c>
      <c r="L53">
        <v>1</v>
      </c>
      <c r="P53" s="85"/>
      <c r="V53" s="85"/>
      <c r="AB53" s="135">
        <f t="shared" si="0"/>
        <v>3</v>
      </c>
    </row>
    <row r="54" spans="1:28" x14ac:dyDescent="0.25">
      <c r="A54" t="s">
        <v>4</v>
      </c>
      <c r="B54" s="16" t="s">
        <v>78</v>
      </c>
      <c r="C54" t="s">
        <v>99</v>
      </c>
      <c r="D54" s="15">
        <v>7.5</v>
      </c>
      <c r="J54" s="85"/>
      <c r="P54" s="85"/>
      <c r="V54" s="85"/>
      <c r="AB54" s="135">
        <f t="shared" si="0"/>
        <v>0</v>
      </c>
    </row>
    <row r="55" spans="1:28" x14ac:dyDescent="0.25">
      <c r="A55" t="s">
        <v>10</v>
      </c>
      <c r="B55" s="16" t="s">
        <v>80</v>
      </c>
      <c r="C55" t="s">
        <v>99</v>
      </c>
      <c r="D55" s="15">
        <v>6</v>
      </c>
      <c r="J55" s="85"/>
      <c r="P55" s="85"/>
      <c r="V55" s="85"/>
      <c r="AB55" s="135">
        <f t="shared" si="0"/>
        <v>0</v>
      </c>
    </row>
    <row r="56" spans="1:28" x14ac:dyDescent="0.25">
      <c r="A56" t="s">
        <v>7</v>
      </c>
      <c r="B56" s="16" t="s">
        <v>80</v>
      </c>
      <c r="C56" t="s">
        <v>99</v>
      </c>
      <c r="D56" s="15">
        <v>5</v>
      </c>
      <c r="I56">
        <v>1</v>
      </c>
      <c r="J56" s="85"/>
      <c r="P56" s="85"/>
      <c r="V56" s="85"/>
      <c r="AB56" s="135">
        <f t="shared" si="0"/>
        <v>1</v>
      </c>
    </row>
    <row r="57" spans="1:28" x14ac:dyDescent="0.25">
      <c r="A57" t="s">
        <v>24</v>
      </c>
      <c r="B57" s="16" t="s">
        <v>79</v>
      </c>
      <c r="C57" t="s">
        <v>99</v>
      </c>
      <c r="D57" s="15">
        <v>4.5</v>
      </c>
      <c r="J57" s="85"/>
      <c r="P57" s="85"/>
      <c r="V57" s="85"/>
      <c r="AB57" s="135">
        <f t="shared" si="0"/>
        <v>0</v>
      </c>
    </row>
    <row r="58" spans="1:28" x14ac:dyDescent="0.25">
      <c r="A58" t="s">
        <v>370</v>
      </c>
      <c r="B58" s="16" t="s">
        <v>80</v>
      </c>
      <c r="C58" t="s">
        <v>99</v>
      </c>
      <c r="D58" s="15">
        <v>4.5</v>
      </c>
      <c r="J58" s="60"/>
      <c r="P58" s="60"/>
      <c r="V58" s="60"/>
      <c r="AB58" s="135">
        <f t="shared" si="0"/>
        <v>0</v>
      </c>
    </row>
    <row r="59" spans="1:28" x14ac:dyDescent="0.25">
      <c r="AB59" s="135"/>
    </row>
    <row r="60" spans="1:28" x14ac:dyDescent="0.25">
      <c r="A60" t="s">
        <v>356</v>
      </c>
    </row>
    <row r="62" spans="1:28" x14ac:dyDescent="0.25">
      <c r="A62" t="s">
        <v>357</v>
      </c>
    </row>
    <row r="63" spans="1:28" x14ac:dyDescent="0.25">
      <c r="A63" t="s">
        <v>358</v>
      </c>
    </row>
    <row r="64" spans="1:28" x14ac:dyDescent="0.25">
      <c r="A64" t="s">
        <v>369</v>
      </c>
    </row>
    <row r="65" spans="1:16" x14ac:dyDescent="0.25">
      <c r="A65" t="s">
        <v>370</v>
      </c>
    </row>
    <row r="66" spans="1:16" x14ac:dyDescent="0.25">
      <c r="A66" t="s">
        <v>390</v>
      </c>
    </row>
    <row r="67" spans="1:16" x14ac:dyDescent="0.25">
      <c r="A67" t="s">
        <v>395</v>
      </c>
      <c r="N67">
        <v>1</v>
      </c>
      <c r="P67">
        <v>1</v>
      </c>
    </row>
  </sheetData>
  <mergeCells count="2">
    <mergeCell ref="E3:Z3"/>
    <mergeCell ref="AB4:AB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2:O56"/>
  <sheetViews>
    <sheetView zoomScale="80" zoomScaleNormal="80" workbookViewId="0">
      <selection activeCell="Q36" sqref="Q36"/>
    </sheetView>
  </sheetViews>
  <sheetFormatPr defaultRowHeight="15" x14ac:dyDescent="0.25"/>
  <cols>
    <col min="1" max="1" width="20.5703125" bestFit="1" customWidth="1"/>
    <col min="3" max="3" width="14.85546875" bestFit="1" customWidth="1"/>
    <col min="10" max="10" width="12.140625" bestFit="1" customWidth="1"/>
    <col min="12" max="12" width="20.5703125" bestFit="1" customWidth="1"/>
    <col min="13" max="13" width="48.42578125" bestFit="1" customWidth="1"/>
  </cols>
  <sheetData>
    <row r="2" spans="1:15" x14ac:dyDescent="0.25">
      <c r="A2" s="1" t="s">
        <v>57</v>
      </c>
      <c r="B2" s="1" t="s">
        <v>77</v>
      </c>
      <c r="C2" s="1" t="s">
        <v>103</v>
      </c>
      <c r="D2" s="1" t="s">
        <v>106</v>
      </c>
      <c r="E2" s="1" t="s">
        <v>74</v>
      </c>
      <c r="F2" s="1" t="s">
        <v>75</v>
      </c>
      <c r="G2" s="1" t="s">
        <v>76</v>
      </c>
      <c r="H2" s="1" t="s">
        <v>73</v>
      </c>
    </row>
    <row r="3" spans="1:15" x14ac:dyDescent="0.25">
      <c r="A3" s="1"/>
      <c r="B3" s="1"/>
      <c r="C3" s="1"/>
      <c r="D3" s="1"/>
      <c r="E3" s="1"/>
      <c r="F3" s="1"/>
      <c r="G3" s="1"/>
      <c r="H3" s="1"/>
      <c r="J3" s="23" t="s">
        <v>116</v>
      </c>
      <c r="L3" t="s">
        <v>15</v>
      </c>
      <c r="M3" t="s">
        <v>294</v>
      </c>
      <c r="O3" t="s">
        <v>181</v>
      </c>
    </row>
    <row r="4" spans="1:15" x14ac:dyDescent="0.25">
      <c r="A4" t="s">
        <v>2</v>
      </c>
      <c r="B4" s="16">
        <v>1</v>
      </c>
      <c r="C4" t="s">
        <v>104</v>
      </c>
      <c r="D4" s="15">
        <v>8.5</v>
      </c>
      <c r="E4" s="65">
        <f>IFERROR(VLOOKUP(A4,Batting!$A$1:$K$52,11,FALSE),0)</f>
        <v>739</v>
      </c>
      <c r="F4" s="65">
        <f>IFERROR(VLOOKUP(A4,Bowling!$A$1:$F$26,6,FALSE),0)</f>
        <v>0</v>
      </c>
      <c r="G4" s="65">
        <f>IFERROR(VLOOKUP(A4,'Fielding (Out fielders)'!$A$1:$J$48,10,FALSE),0)</f>
        <v>50</v>
      </c>
      <c r="H4" s="66">
        <f t="shared" ref="H4:H16" si="0">SUM(E4:G4)</f>
        <v>789</v>
      </c>
      <c r="J4" s="23" t="s">
        <v>117</v>
      </c>
      <c r="L4" t="s">
        <v>83</v>
      </c>
      <c r="M4" t="s">
        <v>265</v>
      </c>
      <c r="O4" t="s">
        <v>182</v>
      </c>
    </row>
    <row r="5" spans="1:15" x14ac:dyDescent="0.25">
      <c r="A5" t="s">
        <v>6</v>
      </c>
      <c r="B5" s="16" t="s">
        <v>78</v>
      </c>
      <c r="C5" t="s">
        <v>104</v>
      </c>
      <c r="D5" s="15">
        <v>7</v>
      </c>
      <c r="E5" s="65">
        <f>IFERROR(VLOOKUP(A5,Batting!$A$1:$K$52,11,FALSE),0)</f>
        <v>460</v>
      </c>
      <c r="F5" s="65">
        <f>IFERROR(VLOOKUP(A5,Bowling!$A$1:$F$26,6,FALSE),0)</f>
        <v>10</v>
      </c>
      <c r="G5" s="65">
        <f>IFERROR(VLOOKUP(A5,'Fielding (Out fielders)'!$A$1:$J$48,10,FALSE),0)</f>
        <v>40</v>
      </c>
      <c r="H5" s="66">
        <f t="shared" si="0"/>
        <v>510</v>
      </c>
      <c r="L5" t="s">
        <v>230</v>
      </c>
      <c r="M5" t="s">
        <v>266</v>
      </c>
      <c r="O5" t="s">
        <v>183</v>
      </c>
    </row>
    <row r="6" spans="1:15" x14ac:dyDescent="0.25">
      <c r="A6" t="s">
        <v>12</v>
      </c>
      <c r="B6" s="16" t="s">
        <v>78</v>
      </c>
      <c r="C6" t="s">
        <v>104</v>
      </c>
      <c r="D6" s="15">
        <v>7</v>
      </c>
      <c r="E6" s="65">
        <f>IFERROR(VLOOKUP(A6,Batting!$A$1:$K$52,11,FALSE),0)</f>
        <v>382</v>
      </c>
      <c r="F6" s="65">
        <f>IFERROR(VLOOKUP(A6,Bowling!$A$1:$F$26,6,FALSE),0)</f>
        <v>0</v>
      </c>
      <c r="G6" s="65">
        <f>IFERROR(VLOOKUP(A6,'Fielding (Out fielders)'!$A$1:$J$48,10,FALSE),0)</f>
        <v>90</v>
      </c>
      <c r="H6" s="66">
        <f t="shared" si="0"/>
        <v>472</v>
      </c>
      <c r="L6" t="s">
        <v>228</v>
      </c>
      <c r="M6" t="s">
        <v>267</v>
      </c>
      <c r="O6" t="s">
        <v>184</v>
      </c>
    </row>
    <row r="7" spans="1:15" x14ac:dyDescent="0.25">
      <c r="A7" t="s">
        <v>82</v>
      </c>
      <c r="B7" s="16" t="s">
        <v>79</v>
      </c>
      <c r="C7" t="s">
        <v>104</v>
      </c>
      <c r="D7" s="15">
        <v>6.5</v>
      </c>
      <c r="E7" s="65">
        <f>IFERROR(VLOOKUP(A7,Batting!$A$1:$K$52,11,FALSE),0)</f>
        <v>0</v>
      </c>
      <c r="F7" s="65">
        <f>IFERROR(VLOOKUP(A7,Bowling!$A$1:$F$26,6,FALSE),0)</f>
        <v>0</v>
      </c>
      <c r="G7" s="65">
        <f>IFERROR(VLOOKUP(A7,'Fielding (Out fielders)'!$A$1:$J$48,10,FALSE),0)</f>
        <v>0</v>
      </c>
      <c r="H7" s="66">
        <f t="shared" si="0"/>
        <v>0</v>
      </c>
      <c r="L7" t="s">
        <v>84</v>
      </c>
      <c r="M7" t="s">
        <v>268</v>
      </c>
      <c r="O7" t="s">
        <v>185</v>
      </c>
    </row>
    <row r="8" spans="1:15" x14ac:dyDescent="0.25">
      <c r="A8" t="s">
        <v>0</v>
      </c>
      <c r="B8" s="16" t="s">
        <v>78</v>
      </c>
      <c r="C8" t="s">
        <v>104</v>
      </c>
      <c r="D8" s="15">
        <v>5.5</v>
      </c>
      <c r="E8" s="65">
        <f>IFERROR(VLOOKUP(A8,Batting!$A$1:$K$52,11,FALSE),0)</f>
        <v>631</v>
      </c>
      <c r="F8" s="65">
        <f>IFERROR(VLOOKUP(A8,Bowling!$A$1:$F$26,6,FALSE),0)</f>
        <v>0</v>
      </c>
      <c r="G8" s="65">
        <f>IFERROR(VLOOKUP(A8,'Fielding (Out fielders)'!$A$1:$J$48,10,FALSE),0)</f>
        <v>30</v>
      </c>
      <c r="H8" s="66">
        <f t="shared" si="0"/>
        <v>661</v>
      </c>
      <c r="L8" t="s">
        <v>25</v>
      </c>
      <c r="M8" t="s">
        <v>269</v>
      </c>
      <c r="O8" t="s">
        <v>186</v>
      </c>
    </row>
    <row r="9" spans="1:15" x14ac:dyDescent="0.25">
      <c r="A9" t="s">
        <v>8</v>
      </c>
      <c r="B9" s="16" t="s">
        <v>80</v>
      </c>
      <c r="C9" t="s">
        <v>104</v>
      </c>
      <c r="D9" s="15">
        <v>5.5</v>
      </c>
      <c r="E9" s="65">
        <f>IFERROR(VLOOKUP(A9,Batting!$A$1:$K$52,11,FALSE),0)</f>
        <v>433</v>
      </c>
      <c r="F9" s="65">
        <f>IFERROR(VLOOKUP(A9,Bowling!$A$1:$F$26,6,FALSE),0)</f>
        <v>0</v>
      </c>
      <c r="G9" s="65">
        <f>IFERROR(VLOOKUP(A9,'Fielding (Out fielders)'!$A$1:$J$48,10,FALSE),0)</f>
        <v>60</v>
      </c>
      <c r="H9" s="66">
        <f t="shared" si="0"/>
        <v>493</v>
      </c>
      <c r="L9" t="s">
        <v>229</v>
      </c>
      <c r="M9" t="s">
        <v>270</v>
      </c>
      <c r="O9" t="s">
        <v>187</v>
      </c>
    </row>
    <row r="10" spans="1:15" x14ac:dyDescent="0.25">
      <c r="A10" t="s">
        <v>110</v>
      </c>
      <c r="B10" s="16" t="s">
        <v>79</v>
      </c>
      <c r="C10" t="s">
        <v>104</v>
      </c>
      <c r="D10" s="15">
        <v>5.5</v>
      </c>
      <c r="E10" s="65">
        <f>IFERROR(VLOOKUP(A10,Batting!$A$1:$K$52,11,FALSE),0)</f>
        <v>362</v>
      </c>
      <c r="F10" s="65">
        <f>IFERROR(VLOOKUP(A10,Bowling!$A$1:$F$26,6,FALSE),0)</f>
        <v>0</v>
      </c>
      <c r="G10" s="65">
        <f>IFERROR(VLOOKUP(A10,'Fielding (Out fielders)'!$A$1:$J$48,10,FALSE),0)</f>
        <v>120</v>
      </c>
      <c r="H10" s="66">
        <f t="shared" si="0"/>
        <v>482</v>
      </c>
      <c r="L10" t="s">
        <v>7</v>
      </c>
      <c r="M10" t="s">
        <v>285</v>
      </c>
      <c r="O10" t="s">
        <v>188</v>
      </c>
    </row>
    <row r="11" spans="1:15" x14ac:dyDescent="0.25">
      <c r="A11" t="s">
        <v>11</v>
      </c>
      <c r="B11" s="16" t="s">
        <v>80</v>
      </c>
      <c r="C11" t="s">
        <v>104</v>
      </c>
      <c r="D11" s="15">
        <v>5.5</v>
      </c>
      <c r="E11" s="65">
        <f>IFERROR(VLOOKUP(A11,Batting!$A$1:$K$52,11,FALSE),0)</f>
        <v>417</v>
      </c>
      <c r="F11" s="65">
        <f>IFERROR(VLOOKUP(A11,Bowling!$A$1:$F$26,6,FALSE),0)</f>
        <v>0</v>
      </c>
      <c r="G11" s="65">
        <f>IFERROR(VLOOKUP(A11,'Fielding (Out fielders)'!$A$1:$J$48,10,FALSE),0)</f>
        <v>20</v>
      </c>
      <c r="H11" s="66">
        <f t="shared" si="0"/>
        <v>437</v>
      </c>
      <c r="L11" t="s">
        <v>14</v>
      </c>
      <c r="M11" t="s">
        <v>286</v>
      </c>
      <c r="O11" t="s">
        <v>189</v>
      </c>
    </row>
    <row r="12" spans="1:15" x14ac:dyDescent="0.25">
      <c r="A12" t="s">
        <v>15</v>
      </c>
      <c r="B12" s="16" t="s">
        <v>79</v>
      </c>
      <c r="C12" t="s">
        <v>104</v>
      </c>
      <c r="D12" s="15">
        <v>5</v>
      </c>
      <c r="E12" s="65">
        <f>IFERROR(VLOOKUP(A12,Batting!$A$1:$K$52,11,FALSE),0)</f>
        <v>276</v>
      </c>
      <c r="F12" s="65">
        <f>IFERROR(VLOOKUP(A12,Bowling!$A$1:$F$26,6,FALSE),0)</f>
        <v>0</v>
      </c>
      <c r="G12" s="65">
        <f>IFERROR(VLOOKUP(A12,'Fielding (Out fielders)'!$A$1:$J$48,10,FALSE),0)</f>
        <v>140</v>
      </c>
      <c r="H12" s="66">
        <f t="shared" si="0"/>
        <v>416</v>
      </c>
      <c r="L12" t="s">
        <v>39</v>
      </c>
      <c r="M12" t="s">
        <v>315</v>
      </c>
      <c r="O12" t="s">
        <v>190</v>
      </c>
    </row>
    <row r="13" spans="1:15" x14ac:dyDescent="0.25">
      <c r="A13" t="s">
        <v>13</v>
      </c>
      <c r="B13" s="16" t="s">
        <v>79</v>
      </c>
      <c r="C13" t="s">
        <v>104</v>
      </c>
      <c r="D13" s="15">
        <v>5</v>
      </c>
      <c r="E13" s="65">
        <f>IFERROR(VLOOKUP(A13,Batting!$A$1:$K$52,11,FALSE),0)</f>
        <v>343</v>
      </c>
      <c r="F13" s="65">
        <f>IFERROR(VLOOKUP(A13,Bowling!$A$1:$F$26,6,FALSE),0)</f>
        <v>0</v>
      </c>
      <c r="G13" s="65">
        <f>IFERROR(VLOOKUP(A13,'Fielding (Out fielders)'!$A$1:$J$48,10,FALSE),0)</f>
        <v>50</v>
      </c>
      <c r="H13" s="66">
        <f t="shared" si="0"/>
        <v>393</v>
      </c>
      <c r="L13" t="s">
        <v>4</v>
      </c>
      <c r="M13" t="s">
        <v>394</v>
      </c>
      <c r="O13" t="s">
        <v>191</v>
      </c>
    </row>
    <row r="14" spans="1:15" x14ac:dyDescent="0.25">
      <c r="A14" t="s">
        <v>19</v>
      </c>
      <c r="B14" s="16" t="s">
        <v>79</v>
      </c>
      <c r="C14" t="s">
        <v>104</v>
      </c>
      <c r="D14" s="15">
        <v>5</v>
      </c>
      <c r="E14" s="65">
        <f>IFERROR(VLOOKUP(A14,Batting!$A$1:$K$52,11,FALSE),0)</f>
        <v>265</v>
      </c>
      <c r="F14" s="65">
        <f>IFERROR(VLOOKUP(A14,Bowling!$A$1:$F$26,6,FALSE),0)</f>
        <v>0</v>
      </c>
      <c r="G14" s="65">
        <f>IFERROR(VLOOKUP(A14,'Fielding (Out fielders)'!$A$1:$J$48,10,FALSE),0)</f>
        <v>90</v>
      </c>
      <c r="H14" s="66">
        <f t="shared" si="0"/>
        <v>355</v>
      </c>
      <c r="L14" t="s">
        <v>81</v>
      </c>
      <c r="M14" t="s">
        <v>309</v>
      </c>
      <c r="O14" t="s">
        <v>192</v>
      </c>
    </row>
    <row r="15" spans="1:15" x14ac:dyDescent="0.25">
      <c r="A15" t="s">
        <v>18</v>
      </c>
      <c r="B15" s="16" t="s">
        <v>80</v>
      </c>
      <c r="C15" t="s">
        <v>104</v>
      </c>
      <c r="D15" s="15">
        <v>4.5</v>
      </c>
      <c r="E15" s="65">
        <f>IFERROR(VLOOKUP(A15,Batting!$A$1:$K$52,11,FALSE),0)</f>
        <v>228</v>
      </c>
      <c r="F15" s="65">
        <f>IFERROR(VLOOKUP(A15,Bowling!$A$1:$F$26,6,FALSE),0)</f>
        <v>0</v>
      </c>
      <c r="G15" s="65">
        <f>IFERROR(VLOOKUP(A15,'Fielding (Out fielders)'!$A$1:$J$48,10,FALSE),0)</f>
        <v>30</v>
      </c>
      <c r="H15" s="66">
        <f t="shared" si="0"/>
        <v>258</v>
      </c>
      <c r="L15" t="s">
        <v>6</v>
      </c>
      <c r="M15" t="s">
        <v>323</v>
      </c>
      <c r="O15" t="s">
        <v>193</v>
      </c>
    </row>
    <row r="16" spans="1:15" x14ac:dyDescent="0.25">
      <c r="A16" t="s">
        <v>27</v>
      </c>
      <c r="B16" s="16" t="s">
        <v>80</v>
      </c>
      <c r="C16" t="s">
        <v>104</v>
      </c>
      <c r="D16" s="15">
        <v>4.5</v>
      </c>
      <c r="E16" s="65">
        <f>IFERROR(VLOOKUP(A16,Batting!$A$1:$K$52,11,FALSE),0)</f>
        <v>149</v>
      </c>
      <c r="F16" s="65">
        <f>IFERROR(VLOOKUP(A16,Bowling!$A$1:$F$26,6,FALSE),0)</f>
        <v>0</v>
      </c>
      <c r="G16" s="65">
        <f>IFERROR(VLOOKUP(A16,'Fielding (Out fielders)'!$A$1:$J$48,10,FALSE),0)</f>
        <v>50</v>
      </c>
      <c r="H16" s="66">
        <f t="shared" si="0"/>
        <v>199</v>
      </c>
      <c r="L16" t="s">
        <v>242</v>
      </c>
      <c r="M16" t="s">
        <v>295</v>
      </c>
      <c r="O16" t="s">
        <v>194</v>
      </c>
    </row>
    <row r="17" spans="1:15" x14ac:dyDescent="0.25">
      <c r="A17" t="s">
        <v>374</v>
      </c>
      <c r="B17" s="16" t="s">
        <v>80</v>
      </c>
      <c r="C17" t="s">
        <v>104</v>
      </c>
      <c r="D17" s="15">
        <v>4.5</v>
      </c>
      <c r="E17" s="65"/>
      <c r="F17" s="65"/>
      <c r="G17" s="65"/>
      <c r="H17" s="66"/>
      <c r="L17" t="s">
        <v>243</v>
      </c>
      <c r="M17" t="s">
        <v>296</v>
      </c>
      <c r="O17" t="s">
        <v>195</v>
      </c>
    </row>
    <row r="18" spans="1:15" x14ac:dyDescent="0.25">
      <c r="A18" t="s">
        <v>375</v>
      </c>
      <c r="B18" s="16" t="s">
        <v>80</v>
      </c>
      <c r="C18" t="s">
        <v>104</v>
      </c>
      <c r="D18" s="15">
        <v>4.5</v>
      </c>
      <c r="E18" s="65"/>
      <c r="F18" s="65"/>
      <c r="G18" s="65"/>
      <c r="H18" s="66"/>
      <c r="L18" t="s">
        <v>244</v>
      </c>
      <c r="M18" t="s">
        <v>271</v>
      </c>
      <c r="O18" t="s">
        <v>196</v>
      </c>
    </row>
    <row r="19" spans="1:15" x14ac:dyDescent="0.25">
      <c r="D19" s="15"/>
      <c r="E19" s="65"/>
      <c r="F19" s="65"/>
      <c r="G19" s="65"/>
      <c r="H19" s="66"/>
      <c r="L19" t="s">
        <v>30</v>
      </c>
      <c r="M19" t="s">
        <v>272</v>
      </c>
      <c r="O19" t="s">
        <v>197</v>
      </c>
    </row>
    <row r="20" spans="1:15" x14ac:dyDescent="0.25">
      <c r="A20" t="s">
        <v>28</v>
      </c>
      <c r="B20" s="16" t="s">
        <v>78</v>
      </c>
      <c r="C20" t="s">
        <v>98</v>
      </c>
      <c r="D20" s="15">
        <v>8</v>
      </c>
      <c r="E20" s="65">
        <f>IFERROR(VLOOKUP(A20,Batting!$A$1:$K$52,11,FALSE),0)</f>
        <v>169</v>
      </c>
      <c r="F20" s="65">
        <f>IFERROR(VLOOKUP(A20,Bowling!$A$1:$F$26,6,FALSE),0)</f>
        <v>480</v>
      </c>
      <c r="G20" s="65">
        <f>IFERROR(VLOOKUP(A20,'Fielding (Out fielders)'!$A$1:$J$48,10,FALSE),0)</f>
        <v>60</v>
      </c>
      <c r="H20" s="66">
        <f t="shared" ref="H20:H29" si="1">SUM(E20:G20)</f>
        <v>709</v>
      </c>
      <c r="L20" t="s">
        <v>245</v>
      </c>
      <c r="M20" t="s">
        <v>314</v>
      </c>
      <c r="O20" t="s">
        <v>198</v>
      </c>
    </row>
    <row r="21" spans="1:15" x14ac:dyDescent="0.25">
      <c r="A21" t="s">
        <v>26</v>
      </c>
      <c r="B21" s="16" t="s">
        <v>78</v>
      </c>
      <c r="C21" t="s">
        <v>98</v>
      </c>
      <c r="D21" s="15">
        <v>6.5</v>
      </c>
      <c r="E21" s="65">
        <f>IFERROR(VLOOKUP(A21,Batting!$A$1:$K$52,11,FALSE),0)</f>
        <v>153</v>
      </c>
      <c r="F21" s="65">
        <f>IFERROR(VLOOKUP(A21,Bowling!$A$1:$F$26,6,FALSE),0)</f>
        <v>310</v>
      </c>
      <c r="G21" s="65">
        <f>IFERROR(VLOOKUP(A21,'Fielding (Out fielders)'!$A$1:$J$48,10,FALSE),0)</f>
        <v>100</v>
      </c>
      <c r="H21" s="66">
        <f t="shared" si="1"/>
        <v>563</v>
      </c>
      <c r="L21" t="s">
        <v>82</v>
      </c>
      <c r="M21" t="s">
        <v>347</v>
      </c>
      <c r="O21" t="s">
        <v>218</v>
      </c>
    </row>
    <row r="22" spans="1:15" x14ac:dyDescent="0.25">
      <c r="A22" t="s">
        <v>31</v>
      </c>
      <c r="B22" s="16" t="s">
        <v>80</v>
      </c>
      <c r="C22" t="s">
        <v>98</v>
      </c>
      <c r="D22" s="15">
        <v>6</v>
      </c>
      <c r="E22" s="65">
        <f>IFERROR(VLOOKUP(A22,Batting!$A$1:$K$52,11,FALSE),0)</f>
        <v>98</v>
      </c>
      <c r="F22" s="65">
        <f>IFERROR(VLOOKUP(A22,Bowling!$A$1:$F$26,6,FALSE),0)</f>
        <v>350</v>
      </c>
      <c r="G22" s="65">
        <f>IFERROR(VLOOKUP(A22,'Fielding (Out fielders)'!$A$1:$J$48,10,FALSE),0)</f>
        <v>40</v>
      </c>
      <c r="H22" s="66">
        <f t="shared" si="1"/>
        <v>488</v>
      </c>
      <c r="L22" t="s">
        <v>10</v>
      </c>
      <c r="M22" t="s">
        <v>297</v>
      </c>
      <c r="O22" t="s">
        <v>219</v>
      </c>
    </row>
    <row r="23" spans="1:15" x14ac:dyDescent="0.25">
      <c r="A23" t="s">
        <v>36</v>
      </c>
      <c r="B23" s="16" t="s">
        <v>78</v>
      </c>
      <c r="C23" t="s">
        <v>98</v>
      </c>
      <c r="D23" s="15">
        <v>5.5</v>
      </c>
      <c r="E23" s="65">
        <f>IFERROR(VLOOKUP(A23,Batting!$A$1:$K$52,11,FALSE),0)</f>
        <v>12</v>
      </c>
      <c r="F23" s="65">
        <f>IFERROR(VLOOKUP(A23,Bowling!$A$1:$F$26,6,FALSE),0)</f>
        <v>290</v>
      </c>
      <c r="G23" s="65">
        <f>IFERROR(VLOOKUP(A23,'Fielding (Out fielders)'!$A$1:$J$48,10,FALSE),0)</f>
        <v>10</v>
      </c>
      <c r="H23" s="66">
        <f t="shared" si="1"/>
        <v>312</v>
      </c>
      <c r="L23" t="s">
        <v>246</v>
      </c>
      <c r="M23" t="s">
        <v>264</v>
      </c>
      <c r="O23" t="s">
        <v>220</v>
      </c>
    </row>
    <row r="24" spans="1:15" x14ac:dyDescent="0.25">
      <c r="A24" t="s">
        <v>372</v>
      </c>
      <c r="B24" s="16" t="s">
        <v>78</v>
      </c>
      <c r="C24" t="s">
        <v>98</v>
      </c>
      <c r="D24" s="15">
        <v>5</v>
      </c>
      <c r="E24" s="65"/>
      <c r="F24" s="65"/>
      <c r="G24" s="65"/>
      <c r="H24" s="66"/>
      <c r="L24" t="s">
        <v>31</v>
      </c>
      <c r="M24" t="s">
        <v>284</v>
      </c>
      <c r="O24" t="s">
        <v>221</v>
      </c>
    </row>
    <row r="25" spans="1:15" x14ac:dyDescent="0.25">
      <c r="A25" t="s">
        <v>47</v>
      </c>
      <c r="B25" s="16" t="s">
        <v>79</v>
      </c>
      <c r="C25" t="s">
        <v>98</v>
      </c>
      <c r="D25" s="15">
        <v>5</v>
      </c>
      <c r="E25" s="65">
        <f>IFERROR(VLOOKUP(A25,Batting!$A$1:$K$52,11,FALSE),0)</f>
        <v>1</v>
      </c>
      <c r="F25" s="65">
        <f>IFERROR(VLOOKUP(A25,Bowling!$A$1:$F$26,6,FALSE),0)</f>
        <v>360</v>
      </c>
      <c r="G25" s="65">
        <f>IFERROR(VLOOKUP(A25,'Fielding (Out fielders)'!$A$1:$J$48,10,FALSE),0)</f>
        <v>30</v>
      </c>
      <c r="H25" s="66">
        <f t="shared" si="1"/>
        <v>391</v>
      </c>
      <c r="L25" t="s">
        <v>247</v>
      </c>
      <c r="M25" t="s">
        <v>283</v>
      </c>
    </row>
    <row r="26" spans="1:15" x14ac:dyDescent="0.25">
      <c r="A26" t="s">
        <v>39</v>
      </c>
      <c r="B26" s="16" t="s">
        <v>80</v>
      </c>
      <c r="C26" t="s">
        <v>98</v>
      </c>
      <c r="D26" s="15">
        <v>5</v>
      </c>
      <c r="E26" s="65">
        <f>IFERROR(VLOOKUP(A26,Batting!$A$1:$K$52,11,FALSE),0)</f>
        <v>3</v>
      </c>
      <c r="F26" s="65">
        <f>IFERROR(VLOOKUP(A26,Bowling!$A$1:$F$26,6,FALSE),0)</f>
        <v>80</v>
      </c>
      <c r="G26" s="65">
        <f>IFERROR(VLOOKUP(A26,'Fielding (Out fielders)'!$A$1:$J$48,10,FALSE),0)</f>
        <v>10</v>
      </c>
      <c r="H26" s="66">
        <f t="shared" si="1"/>
        <v>93</v>
      </c>
      <c r="L26" t="s">
        <v>85</v>
      </c>
      <c r="M26" t="s">
        <v>282</v>
      </c>
    </row>
    <row r="27" spans="1:15" x14ac:dyDescent="0.25">
      <c r="A27" t="s">
        <v>85</v>
      </c>
      <c r="B27" s="16" t="s">
        <v>80</v>
      </c>
      <c r="C27" t="s">
        <v>98</v>
      </c>
      <c r="D27" s="15">
        <v>5</v>
      </c>
      <c r="E27" s="65">
        <f>IFERROR(VLOOKUP(A27,Batting!$A$1:$K$52,11,FALSE),0)</f>
        <v>0</v>
      </c>
      <c r="F27" s="65">
        <f>IFERROR(VLOOKUP(A27,Bowling!$A$1:$F$26,6,FALSE),0)</f>
        <v>0</v>
      </c>
      <c r="G27" s="65">
        <f>IFERROR(VLOOKUP(A27,'Fielding (Out fielders)'!$A$1:$J$48,10,FALSE),0)</f>
        <v>0</v>
      </c>
      <c r="H27" s="66">
        <f t="shared" si="1"/>
        <v>0</v>
      </c>
      <c r="L27" t="s">
        <v>26</v>
      </c>
      <c r="M27" t="s">
        <v>312</v>
      </c>
    </row>
    <row r="28" spans="1:15" x14ac:dyDescent="0.25">
      <c r="A28" t="s">
        <v>38</v>
      </c>
      <c r="B28" s="16" t="s">
        <v>80</v>
      </c>
      <c r="C28" t="s">
        <v>98</v>
      </c>
      <c r="D28" s="15">
        <v>4.5</v>
      </c>
      <c r="E28" s="65">
        <f>IFERROR(VLOOKUP(A28,Batting!$A$1:$K$52,11,FALSE),0)</f>
        <v>8</v>
      </c>
      <c r="F28" s="65">
        <f>IFERROR(VLOOKUP(A28,Bowling!$A$1:$F$26,6,FALSE),0)</f>
        <v>160</v>
      </c>
      <c r="G28" s="65">
        <f>IFERROR(VLOOKUP(A28,'Fielding (Out fielders)'!$A$1:$J$48,10,FALSE),0)</f>
        <v>20</v>
      </c>
      <c r="H28" s="66">
        <f t="shared" si="1"/>
        <v>188</v>
      </c>
      <c r="L28" t="s">
        <v>281</v>
      </c>
      <c r="M28" t="s">
        <v>298</v>
      </c>
    </row>
    <row r="29" spans="1:15" x14ac:dyDescent="0.25">
      <c r="A29" t="s">
        <v>35</v>
      </c>
      <c r="B29" s="16" t="s">
        <v>80</v>
      </c>
      <c r="C29" t="s">
        <v>98</v>
      </c>
      <c r="D29" s="15">
        <v>4.5</v>
      </c>
      <c r="E29" s="65">
        <f>IFERROR(VLOOKUP(A29,Batting!$A$1:$K$52,11,FALSE),0)</f>
        <v>12</v>
      </c>
      <c r="F29" s="65">
        <f>IFERROR(VLOOKUP(A29,Bowling!$A$1:$F$26,6,FALSE),0)</f>
        <v>50</v>
      </c>
      <c r="G29" s="65">
        <f>IFERROR(VLOOKUP(A29,'Fielding (Out fielders)'!$A$1:$J$48,10,FALSE),0)</f>
        <v>50</v>
      </c>
      <c r="H29" s="66">
        <f t="shared" si="1"/>
        <v>112</v>
      </c>
      <c r="L29" t="s">
        <v>19</v>
      </c>
      <c r="M29" t="s">
        <v>299</v>
      </c>
    </row>
    <row r="30" spans="1:15" x14ac:dyDescent="0.25">
      <c r="A30" t="s">
        <v>357</v>
      </c>
      <c r="B30" s="16" t="s">
        <v>80</v>
      </c>
      <c r="C30" t="s">
        <v>98</v>
      </c>
      <c r="D30" s="15">
        <v>4.5</v>
      </c>
      <c r="E30" s="65"/>
      <c r="F30" s="65"/>
      <c r="G30" s="65"/>
      <c r="H30" s="66"/>
      <c r="L30" t="s">
        <v>8</v>
      </c>
      <c r="M30" t="s">
        <v>300</v>
      </c>
    </row>
    <row r="31" spans="1:15" x14ac:dyDescent="0.25">
      <c r="D31" s="15"/>
      <c r="E31" s="65"/>
      <c r="F31" s="65"/>
      <c r="G31" s="65"/>
      <c r="H31" s="66"/>
      <c r="L31" t="s">
        <v>11</v>
      </c>
      <c r="M31" t="s">
        <v>308</v>
      </c>
    </row>
    <row r="32" spans="1:15" x14ac:dyDescent="0.25">
      <c r="A32" t="s">
        <v>123</v>
      </c>
      <c r="B32" s="16" t="s">
        <v>78</v>
      </c>
      <c r="C32" t="s">
        <v>105</v>
      </c>
      <c r="D32" s="15">
        <v>10</v>
      </c>
      <c r="E32" s="65">
        <f>IFERROR(VLOOKUP(A32,Batting!$A$1:$K$52,11,FALSE),0)</f>
        <v>828</v>
      </c>
      <c r="F32" s="65">
        <f>IFERROR(VLOOKUP(A32,Bowling!$A$1:$F$26,6,FALSE),0)</f>
        <v>360</v>
      </c>
      <c r="G32" s="65">
        <f>IFERROR(VLOOKUP(A32,'Fielding (Out fielders)'!$A$1:$J$48,10,FALSE),0)</f>
        <v>100</v>
      </c>
      <c r="H32" s="66">
        <f t="shared" ref="H32:H47" si="2">SUM(E32:G32)</f>
        <v>1288</v>
      </c>
      <c r="L32" t="s">
        <v>250</v>
      </c>
      <c r="M32" t="s">
        <v>276</v>
      </c>
    </row>
    <row r="33" spans="1:13" x14ac:dyDescent="0.25">
      <c r="A33" t="s">
        <v>33</v>
      </c>
      <c r="B33" s="16" t="s">
        <v>79</v>
      </c>
      <c r="C33" t="s">
        <v>105</v>
      </c>
      <c r="D33" s="15">
        <v>8.5</v>
      </c>
      <c r="E33" s="65">
        <f>IFERROR(VLOOKUP(A33,Batting!$A$1:$K$52,11,FALSE),0)</f>
        <v>74</v>
      </c>
      <c r="F33" s="65">
        <f>IFERROR(VLOOKUP(A33,Bowling!$A$1:$F$26,6,FALSE),0)</f>
        <v>590</v>
      </c>
      <c r="G33" s="65">
        <f>IFERROR(VLOOKUP(A33,'Fielding (Out fielders)'!$A$1:$J$48,10,FALSE),0)</f>
        <v>80</v>
      </c>
      <c r="H33" s="66">
        <f t="shared" si="2"/>
        <v>744</v>
      </c>
      <c r="L33" t="s">
        <v>32</v>
      </c>
      <c r="M33" t="s">
        <v>275</v>
      </c>
    </row>
    <row r="34" spans="1:13" x14ac:dyDescent="0.25">
      <c r="A34" t="s">
        <v>81</v>
      </c>
      <c r="B34" s="16" t="s">
        <v>78</v>
      </c>
      <c r="C34" t="s">
        <v>105</v>
      </c>
      <c r="D34" s="15">
        <v>7.5</v>
      </c>
      <c r="E34" s="65">
        <f>IFERROR(VLOOKUP(A34,Batting!$A$1:$K$52,11,FALSE),0)</f>
        <v>0</v>
      </c>
      <c r="F34" s="65">
        <f>IFERROR(VLOOKUP(A34,Bowling!$A$1:$F$26,6,FALSE),0)</f>
        <v>0</v>
      </c>
      <c r="G34" s="65">
        <f>IFERROR(VLOOKUP(A34,'Fielding (Out fielders)'!$A$1:$J$48,10,FALSE),0)</f>
        <v>0</v>
      </c>
      <c r="H34" s="66">
        <f t="shared" si="2"/>
        <v>0</v>
      </c>
      <c r="L34" t="s">
        <v>110</v>
      </c>
      <c r="M34" t="s">
        <v>305</v>
      </c>
    </row>
    <row r="35" spans="1:13" x14ac:dyDescent="0.25">
      <c r="A35" t="s">
        <v>16</v>
      </c>
      <c r="B35" s="16" t="s">
        <v>80</v>
      </c>
      <c r="C35" t="s">
        <v>105</v>
      </c>
      <c r="D35" s="15">
        <v>7.5</v>
      </c>
      <c r="E35" s="65">
        <f>IFERROR(VLOOKUP(A35,Batting!$A$1:$K$52,11,FALSE),0)</f>
        <v>275</v>
      </c>
      <c r="F35" s="65">
        <f>IFERROR(VLOOKUP(A35,Bowling!$A$1:$F$26,6,FALSE),0)</f>
        <v>310</v>
      </c>
      <c r="G35" s="65">
        <f>IFERROR(VLOOKUP(A35,'Fielding (Out fielders)'!$A$1:$J$48,10,FALSE),0)</f>
        <v>70</v>
      </c>
      <c r="H35" s="66">
        <f t="shared" si="2"/>
        <v>655</v>
      </c>
      <c r="L35" t="s">
        <v>251</v>
      </c>
      <c r="M35" t="s">
        <v>392</v>
      </c>
    </row>
    <row r="36" spans="1:13" x14ac:dyDescent="0.25">
      <c r="A36" t="s">
        <v>23</v>
      </c>
      <c r="B36" s="16" t="s">
        <v>78</v>
      </c>
      <c r="C36" t="s">
        <v>105</v>
      </c>
      <c r="D36" s="15">
        <v>7</v>
      </c>
      <c r="E36" s="65">
        <f>IFERROR(VLOOKUP(A36,Batting!$A$1:$K$52,11,FALSE),0)</f>
        <v>171</v>
      </c>
      <c r="F36" s="65">
        <f>IFERROR(VLOOKUP(A36,Bowling!$A$1:$F$26,6,FALSE),0)</f>
        <v>450</v>
      </c>
      <c r="G36" s="65">
        <f>IFERROR(VLOOKUP(A36,'Fielding (Out fielders)'!$A$1:$J$48,10,FALSE),0)</f>
        <v>40</v>
      </c>
      <c r="H36" s="66">
        <f t="shared" si="2"/>
        <v>661</v>
      </c>
      <c r="L36" t="s">
        <v>12</v>
      </c>
      <c r="M36" t="s">
        <v>303</v>
      </c>
    </row>
    <row r="37" spans="1:13" x14ac:dyDescent="0.25">
      <c r="A37" t="s">
        <v>86</v>
      </c>
      <c r="B37" s="16" t="s">
        <v>80</v>
      </c>
      <c r="C37" t="s">
        <v>105</v>
      </c>
      <c r="D37" s="15">
        <v>6.5</v>
      </c>
      <c r="E37" s="65">
        <f>IFERROR(VLOOKUP(A37,Batting!$A$1:$K$52,11,FALSE),0)</f>
        <v>248</v>
      </c>
      <c r="F37" s="65">
        <f>IFERROR(VLOOKUP(A37,Bowling!$A$1:$F$26,6,FALSE),0)</f>
        <v>430</v>
      </c>
      <c r="G37" s="65">
        <f>IFERROR(VLOOKUP(A37,'Fielding (Out fielders)'!$A$1:$J$48,10,FALSE),0)</f>
        <v>90</v>
      </c>
      <c r="H37" s="66">
        <f t="shared" si="2"/>
        <v>768</v>
      </c>
      <c r="L37" t="s">
        <v>18</v>
      </c>
      <c r="M37" t="s">
        <v>288</v>
      </c>
    </row>
    <row r="38" spans="1:13" x14ac:dyDescent="0.25">
      <c r="A38" t="s">
        <v>25</v>
      </c>
      <c r="B38" s="16" t="s">
        <v>80</v>
      </c>
      <c r="C38" t="s">
        <v>105</v>
      </c>
      <c r="D38" s="15">
        <v>6.5</v>
      </c>
      <c r="E38" s="65">
        <f>IFERROR(VLOOKUP(A38,Batting!$A$1:$K$52,11,FALSE),0)</f>
        <v>138</v>
      </c>
      <c r="F38" s="65">
        <f>IFERROR(VLOOKUP(A38,Bowling!$A$1:$F$26,6,FALSE),0)</f>
        <v>260</v>
      </c>
      <c r="G38" s="65">
        <f>IFERROR(VLOOKUP(A38,'Fielding (Out fielders)'!$A$1:$J$48,10,FALSE),0)</f>
        <v>30</v>
      </c>
      <c r="H38" s="66">
        <f t="shared" si="2"/>
        <v>428</v>
      </c>
      <c r="L38" t="s">
        <v>252</v>
      </c>
      <c r="M38" t="s">
        <v>287</v>
      </c>
    </row>
    <row r="39" spans="1:13" x14ac:dyDescent="0.25">
      <c r="A39" t="s">
        <v>83</v>
      </c>
      <c r="B39" s="16" t="s">
        <v>79</v>
      </c>
      <c r="C39" t="s">
        <v>105</v>
      </c>
      <c r="D39" s="15">
        <v>6</v>
      </c>
      <c r="E39" s="65">
        <f>IFERROR(VLOOKUP(A39,Batting!$A$1:$K$52,11,FALSE),0)</f>
        <v>0</v>
      </c>
      <c r="F39" s="65">
        <f>IFERROR(VLOOKUP(A39,Bowling!$A$1:$F$26,6,FALSE),0)</f>
        <v>0</v>
      </c>
      <c r="G39" s="65">
        <f>IFERROR(VLOOKUP(A39,'Fielding (Out fielders)'!$A$1:$J$48,10,FALSE),0)</f>
        <v>0</v>
      </c>
      <c r="H39" s="66">
        <f t="shared" si="2"/>
        <v>0</v>
      </c>
      <c r="L39" t="s">
        <v>253</v>
      </c>
      <c r="M39" t="s">
        <v>289</v>
      </c>
    </row>
    <row r="40" spans="1:13" x14ac:dyDescent="0.25">
      <c r="A40" t="s">
        <v>84</v>
      </c>
      <c r="B40" s="16" t="s">
        <v>79</v>
      </c>
      <c r="C40" t="s">
        <v>105</v>
      </c>
      <c r="D40" s="15">
        <v>6</v>
      </c>
      <c r="E40" s="65">
        <f>IFERROR(VLOOKUP(A40,Batting!$A$1:$K$52,11,FALSE),0)</f>
        <v>0</v>
      </c>
      <c r="F40" s="65">
        <f>IFERROR(VLOOKUP(A40,Bowling!$A$1:$F$26,6,FALSE),0)</f>
        <v>0</v>
      </c>
      <c r="G40" s="65">
        <f>IFERROR(VLOOKUP(A40,'Fielding (Out fielders)'!$A$1:$J$48,10,FALSE),0)</f>
        <v>0</v>
      </c>
      <c r="H40" s="66">
        <f t="shared" si="2"/>
        <v>0</v>
      </c>
      <c r="L40" t="s">
        <v>36</v>
      </c>
      <c r="M40" t="s">
        <v>290</v>
      </c>
    </row>
    <row r="41" spans="1:13" x14ac:dyDescent="0.25">
      <c r="A41" t="s">
        <v>30</v>
      </c>
      <c r="B41" s="16" t="s">
        <v>79</v>
      </c>
      <c r="C41" t="s">
        <v>105</v>
      </c>
      <c r="D41" s="15">
        <v>5</v>
      </c>
      <c r="E41" s="65">
        <f>IFERROR(VLOOKUP(A41,Batting!$A$1:$K$52,11,FALSE),0)</f>
        <v>100</v>
      </c>
      <c r="F41" s="65">
        <f>IFERROR(VLOOKUP(A41,Bowling!$A$1:$F$26,6,FALSE),0)</f>
        <v>190</v>
      </c>
      <c r="G41" s="65">
        <f>IFERROR(VLOOKUP(A41,'Fielding (Out fielders)'!$A$1:$J$48,10,FALSE),0)</f>
        <v>60</v>
      </c>
      <c r="H41" s="66">
        <f t="shared" si="2"/>
        <v>350</v>
      </c>
      <c r="L41" t="s">
        <v>254</v>
      </c>
      <c r="M41" t="s">
        <v>291</v>
      </c>
    </row>
    <row r="42" spans="1:13" x14ac:dyDescent="0.25">
      <c r="A42" t="s">
        <v>20</v>
      </c>
      <c r="B42" s="16" t="s">
        <v>80</v>
      </c>
      <c r="C42" t="s">
        <v>105</v>
      </c>
      <c r="D42" s="15">
        <v>5</v>
      </c>
      <c r="E42" s="65">
        <f>IFERROR(VLOOKUP(A42,Batting!$A$1:$K$52,11,FALSE),0)</f>
        <v>244</v>
      </c>
      <c r="F42" s="65">
        <f>IFERROR(VLOOKUP(A42,Bowling!$A$1:$F$26,6,FALSE),0)</f>
        <v>100</v>
      </c>
      <c r="G42" s="65">
        <f>IFERROR(VLOOKUP(A42,'Fielding (Out fielders)'!$A$1:$J$48,10,FALSE),0)</f>
        <v>10</v>
      </c>
      <c r="H42" s="66">
        <f t="shared" si="2"/>
        <v>354</v>
      </c>
      <c r="L42" t="s">
        <v>23</v>
      </c>
      <c r="M42" t="s">
        <v>313</v>
      </c>
    </row>
    <row r="43" spans="1:13" x14ac:dyDescent="0.25">
      <c r="A43" t="s">
        <v>32</v>
      </c>
      <c r="B43" s="16" t="s">
        <v>79</v>
      </c>
      <c r="C43" t="s">
        <v>105</v>
      </c>
      <c r="D43" s="15">
        <v>5</v>
      </c>
      <c r="E43" s="65">
        <f>IFERROR(VLOOKUP(A43,Batting!$A$1:$K$52,11,FALSE),0)</f>
        <v>39</v>
      </c>
      <c r="F43" s="65">
        <f>IFERROR(VLOOKUP(A43,Bowling!$A$1:$F$26,6,FALSE),0)</f>
        <v>180</v>
      </c>
      <c r="G43" s="65">
        <f>IFERROR(VLOOKUP(A43,'Fielding (Out fielders)'!$A$1:$J$48,10,FALSE),0)</f>
        <v>50</v>
      </c>
      <c r="H43" s="66">
        <f t="shared" si="2"/>
        <v>269</v>
      </c>
      <c r="L43" t="s">
        <v>255</v>
      </c>
      <c r="M43" t="s">
        <v>293</v>
      </c>
    </row>
    <row r="44" spans="1:13" x14ac:dyDescent="0.25">
      <c r="A44" t="s">
        <v>9</v>
      </c>
      <c r="B44" s="16" t="s">
        <v>79</v>
      </c>
      <c r="C44" t="s">
        <v>105</v>
      </c>
      <c r="D44" s="15">
        <v>5</v>
      </c>
      <c r="E44" s="65">
        <f>IFERROR(VLOOKUP(A44,Batting!$A$1:$K$52,11,FALSE),0)</f>
        <v>74</v>
      </c>
      <c r="F44" s="65">
        <f>IFERROR(VLOOKUP(A44,Bowling!$A$1:$F$26,6,FALSE),0)</f>
        <v>10</v>
      </c>
      <c r="G44" s="65">
        <f>IFERROR(VLOOKUP(A44,'Fielding (Out fielders)'!$A$1:$J$48,10,FALSE),0)</f>
        <v>20</v>
      </c>
      <c r="H44" s="66">
        <f t="shared" si="2"/>
        <v>104</v>
      </c>
      <c r="L44" t="s">
        <v>24</v>
      </c>
      <c r="M44" t="s">
        <v>292</v>
      </c>
    </row>
    <row r="45" spans="1:13" x14ac:dyDescent="0.25">
      <c r="A45" t="s">
        <v>14</v>
      </c>
      <c r="B45" s="16" t="s">
        <v>80</v>
      </c>
      <c r="C45" t="s">
        <v>105</v>
      </c>
      <c r="D45" s="15">
        <v>4.5</v>
      </c>
      <c r="E45" s="65">
        <f>IFERROR(VLOOKUP(A45,Batting!$A$1:$K$52,11,FALSE),0)</f>
        <v>73</v>
      </c>
      <c r="F45" s="65">
        <f>IFERROR(VLOOKUP(A45,Bowling!$A$1:$F$26,6,FALSE),0)</f>
        <v>70</v>
      </c>
      <c r="G45" s="65">
        <f>IFERROR(VLOOKUP(A45,'Fielding (Out fielders)'!$A$1:$J$48,10,FALSE),0)</f>
        <v>70</v>
      </c>
      <c r="H45" s="66">
        <f t="shared" si="2"/>
        <v>213</v>
      </c>
      <c r="L45" t="s">
        <v>46</v>
      </c>
      <c r="M45" t="s">
        <v>274</v>
      </c>
    </row>
    <row r="46" spans="1:13" x14ac:dyDescent="0.25">
      <c r="A46" t="s">
        <v>21</v>
      </c>
      <c r="B46" s="16" t="s">
        <v>80</v>
      </c>
      <c r="C46" t="s">
        <v>105</v>
      </c>
      <c r="D46" s="15">
        <v>4.5</v>
      </c>
      <c r="E46" s="65">
        <f>IFERROR(VLOOKUP(A46,Batting!$A$1:$K$52,11,FALSE),0)</f>
        <v>122</v>
      </c>
      <c r="F46" s="65">
        <f>IFERROR(VLOOKUP(A46,Bowling!$A$1:$F$26,6,FALSE),0)</f>
        <v>50</v>
      </c>
      <c r="G46" s="65">
        <f>IFERROR(VLOOKUP(A46,'Fielding (Out fielders)'!$A$1:$J$48,10,FALSE),0)</f>
        <v>40</v>
      </c>
      <c r="H46" s="66">
        <f t="shared" si="2"/>
        <v>212</v>
      </c>
      <c r="L46" t="s">
        <v>13</v>
      </c>
      <c r="M46" t="s">
        <v>319</v>
      </c>
    </row>
    <row r="47" spans="1:13" x14ac:dyDescent="0.25">
      <c r="A47" t="s">
        <v>34</v>
      </c>
      <c r="B47" s="16" t="s">
        <v>80</v>
      </c>
      <c r="C47" t="s">
        <v>105</v>
      </c>
      <c r="D47" s="15">
        <v>4.5</v>
      </c>
      <c r="E47" s="65">
        <f>IFERROR(VLOOKUP(A47,Batting!$A$1:$K$52,11,FALSE),0)</f>
        <v>11</v>
      </c>
      <c r="F47" s="65">
        <f>IFERROR(VLOOKUP(A47,Bowling!$A$1:$F$26,6,FALSE),0)</f>
        <v>80</v>
      </c>
      <c r="G47" s="65">
        <f>IFERROR(VLOOKUP(A47,'Fielding (Out fielders)'!$A$1:$J$48,10,FALSE),0)</f>
        <v>10</v>
      </c>
      <c r="H47" s="66">
        <f t="shared" si="2"/>
        <v>101</v>
      </c>
      <c r="L47" t="s">
        <v>256</v>
      </c>
      <c r="M47" t="s">
        <v>393</v>
      </c>
    </row>
    <row r="48" spans="1:13" x14ac:dyDescent="0.25">
      <c r="A48" t="s">
        <v>369</v>
      </c>
      <c r="B48" s="16" t="s">
        <v>80</v>
      </c>
      <c r="C48" t="s">
        <v>105</v>
      </c>
      <c r="D48" s="15">
        <v>4.5</v>
      </c>
      <c r="E48" s="65"/>
      <c r="F48" s="65"/>
      <c r="G48" s="65"/>
      <c r="H48" s="66"/>
      <c r="L48" t="s">
        <v>3</v>
      </c>
      <c r="M48" t="s">
        <v>306</v>
      </c>
    </row>
    <row r="49" spans="1:13" x14ac:dyDescent="0.25">
      <c r="D49" s="15"/>
      <c r="E49" s="65"/>
      <c r="F49" s="65"/>
      <c r="G49" s="65"/>
      <c r="H49" s="66"/>
      <c r="L49" t="s">
        <v>28</v>
      </c>
      <c r="M49" t="s">
        <v>304</v>
      </c>
    </row>
    <row r="50" spans="1:13" x14ac:dyDescent="0.25">
      <c r="A50" t="s">
        <v>5</v>
      </c>
      <c r="B50" s="16" t="s">
        <v>78</v>
      </c>
      <c r="C50" t="s">
        <v>99</v>
      </c>
      <c r="D50" s="15">
        <v>8</v>
      </c>
      <c r="E50" s="65">
        <f>IFERROR(VLOOKUP(A50,Batting!$A$1:$K$52,11,FALSE),0)</f>
        <v>525</v>
      </c>
      <c r="F50" s="65">
        <f>IFERROR(VLOOKUP(A50,Bowling!$A$1:$F$26,6,FALSE),0)</f>
        <v>0</v>
      </c>
      <c r="G50" s="65">
        <f>IFERROR(VLOOKUP(A50,'Fielding (Out fielders)'!$A$1:$J$48,10,FALSE),0)</f>
        <v>180</v>
      </c>
      <c r="H50" s="66">
        <f t="shared" ref="H50:H55" si="3">SUM(E50:G50)</f>
        <v>705</v>
      </c>
      <c r="L50" t="s">
        <v>322</v>
      </c>
      <c r="M50" t="s">
        <v>321</v>
      </c>
    </row>
    <row r="51" spans="1:13" x14ac:dyDescent="0.25">
      <c r="A51" t="s">
        <v>3</v>
      </c>
      <c r="B51" s="16" t="s">
        <v>79</v>
      </c>
      <c r="C51" t="s">
        <v>99</v>
      </c>
      <c r="D51" s="15">
        <v>7.5</v>
      </c>
      <c r="E51" s="65">
        <f>IFERROR(VLOOKUP(A51,Batting!$A$1:$K$52,11,FALSE),0)</f>
        <v>588</v>
      </c>
      <c r="F51" s="65">
        <f>IFERROR(VLOOKUP(A51,Bowling!$A$1:$F$26,6,FALSE),0)</f>
        <v>0</v>
      </c>
      <c r="G51" s="65">
        <f>IFERROR(VLOOKUP(A51,'Fielding (Out fielders)'!$A$1:$J$48,10,FALSE),0)</f>
        <v>200</v>
      </c>
      <c r="H51" s="66">
        <f t="shared" si="3"/>
        <v>788</v>
      </c>
      <c r="L51" t="s">
        <v>330</v>
      </c>
      <c r="M51" t="s">
        <v>334</v>
      </c>
    </row>
    <row r="52" spans="1:13" x14ac:dyDescent="0.25">
      <c r="A52" t="s">
        <v>4</v>
      </c>
      <c r="B52" s="16" t="s">
        <v>78</v>
      </c>
      <c r="C52" t="s">
        <v>99</v>
      </c>
      <c r="D52" s="15">
        <v>7.5</v>
      </c>
      <c r="E52" s="65">
        <f>IFERROR(VLOOKUP(A52,Batting!$A$1:$K$52,11,FALSE),0)</f>
        <v>536</v>
      </c>
      <c r="F52" s="65">
        <f>IFERROR(VLOOKUP(A52,Bowling!$A$1:$F$26,6,FALSE),0)</f>
        <v>0</v>
      </c>
      <c r="G52" s="65">
        <f>IFERROR(VLOOKUP(A52,'Fielding (Out fielders)'!$A$1:$J$48,10,FALSE),0)</f>
        <v>150</v>
      </c>
      <c r="H52" s="66">
        <f t="shared" si="3"/>
        <v>686</v>
      </c>
      <c r="L52" t="s">
        <v>331</v>
      </c>
      <c r="M52" t="s">
        <v>335</v>
      </c>
    </row>
    <row r="53" spans="1:13" x14ac:dyDescent="0.25">
      <c r="A53" t="s">
        <v>10</v>
      </c>
      <c r="B53" s="16" t="s">
        <v>80</v>
      </c>
      <c r="C53" t="s">
        <v>99</v>
      </c>
      <c r="D53" s="15">
        <v>6</v>
      </c>
      <c r="E53" s="65">
        <f>IFERROR(VLOOKUP(A53,Batting!$A$1:$K$52,11,FALSE),0)</f>
        <v>415</v>
      </c>
      <c r="F53" s="65">
        <f>IFERROR(VLOOKUP(A53,Bowling!$A$1:$F$26,6,FALSE),0)</f>
        <v>0</v>
      </c>
      <c r="G53" s="65">
        <f>IFERROR(VLOOKUP(A53,'Fielding (Out fielders)'!$A$1:$J$48,10,FALSE),0)</f>
        <v>100</v>
      </c>
      <c r="H53" s="66">
        <f t="shared" si="3"/>
        <v>515</v>
      </c>
      <c r="L53" t="s">
        <v>332</v>
      </c>
      <c r="M53" t="s">
        <v>337</v>
      </c>
    </row>
    <row r="54" spans="1:13" x14ac:dyDescent="0.25">
      <c r="A54" t="s">
        <v>7</v>
      </c>
      <c r="B54" s="16" t="s">
        <v>80</v>
      </c>
      <c r="C54" t="s">
        <v>99</v>
      </c>
      <c r="D54" s="15">
        <v>5</v>
      </c>
      <c r="E54" s="65">
        <f>IFERROR(VLOOKUP(A54,Batting!$A$1:$K$52,11,FALSE),0)</f>
        <v>238</v>
      </c>
      <c r="F54" s="65">
        <f>IFERROR(VLOOKUP(A54,Bowling!$A$1:$F$26,6,FALSE),0)</f>
        <v>0</v>
      </c>
      <c r="G54" s="65">
        <f>IFERROR(VLOOKUP(A54,'Fielding (Out fielders)'!$A$1:$J$48,10,FALSE),0)</f>
        <v>90</v>
      </c>
      <c r="H54" s="66">
        <f t="shared" si="3"/>
        <v>328</v>
      </c>
      <c r="L54" t="s">
        <v>333</v>
      </c>
      <c r="M54" t="s">
        <v>336</v>
      </c>
    </row>
    <row r="55" spans="1:13" x14ac:dyDescent="0.25">
      <c r="A55" t="s">
        <v>24</v>
      </c>
      <c r="B55" s="16" t="s">
        <v>79</v>
      </c>
      <c r="C55" t="s">
        <v>99</v>
      </c>
      <c r="D55" s="15">
        <v>4.5</v>
      </c>
      <c r="E55" s="65">
        <f>IFERROR(VLOOKUP(A55,Batting!$A$1:$K$52,11,FALSE),0)</f>
        <v>99</v>
      </c>
      <c r="F55" s="65">
        <f>IFERROR(VLOOKUP(A55,Bowling!$A$1:$F$26,6,FALSE),0)</f>
        <v>0</v>
      </c>
      <c r="G55" s="65">
        <f>IFERROR(VLOOKUP(A55,'Fielding (Out fielders)'!$A$1:$J$48,10,FALSE),0)</f>
        <v>160</v>
      </c>
      <c r="H55" s="66">
        <f t="shared" si="3"/>
        <v>259</v>
      </c>
      <c r="L55" t="s">
        <v>348</v>
      </c>
      <c r="M55" t="s">
        <v>349</v>
      </c>
    </row>
    <row r="56" spans="1:13" x14ac:dyDescent="0.25">
      <c r="A56" t="s">
        <v>370</v>
      </c>
      <c r="B56" s="86" t="s">
        <v>80</v>
      </c>
      <c r="C56" t="s">
        <v>99</v>
      </c>
      <c r="D56" s="86">
        <v>4.5</v>
      </c>
    </row>
  </sheetData>
  <sortState ref="A50:H55">
    <sortCondition descending="1" ref="D50:D55"/>
    <sortCondition descending="1" ref="H50:H55"/>
  </sortState>
  <pageMargins left="0.70866141732283472" right="0.70866141732283472" top="0.74803149606299213" bottom="0.74803149606299213" header="0.31496062992125984" footer="0.31496062992125984"/>
  <pageSetup paperSize="9" scale="9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H58"/>
  <sheetViews>
    <sheetView zoomScale="85" zoomScaleNormal="85" workbookViewId="0">
      <pane xSplit="4" ySplit="5" topLeftCell="E6" activePane="bottomRight" state="frozen"/>
      <selection activeCell="R31" sqref="R31"/>
      <selection pane="topRight" activeCell="R31" sqref="R31"/>
      <selection pane="bottomLeft" activeCell="R31" sqref="R31"/>
      <selection pane="bottomRight" activeCell="R31" sqref="R31"/>
    </sheetView>
  </sheetViews>
  <sheetFormatPr defaultRowHeight="15" x14ac:dyDescent="0.25"/>
  <cols>
    <col min="1" max="1" width="19.28515625" bestFit="1" customWidth="1"/>
    <col min="3" max="3" width="13.85546875" bestFit="1" customWidth="1"/>
    <col min="5" max="26" width="13.140625" customWidth="1"/>
    <col min="27" max="27" width="2.85546875" customWidth="1"/>
  </cols>
  <sheetData>
    <row r="1" spans="1:34" x14ac:dyDescent="0.25">
      <c r="A1" s="83" t="s">
        <v>180</v>
      </c>
    </row>
    <row r="2" spans="1:34" x14ac:dyDescent="0.25">
      <c r="A2" s="83" t="s">
        <v>259</v>
      </c>
    </row>
    <row r="3" spans="1:34" x14ac:dyDescent="0.25">
      <c r="E3" s="513" t="s">
        <v>199</v>
      </c>
      <c r="F3" s="513"/>
      <c r="G3" s="513"/>
      <c r="H3" s="513"/>
      <c r="I3" s="513"/>
      <c r="J3" s="513"/>
      <c r="K3" s="513"/>
      <c r="L3" s="513"/>
      <c r="M3" s="513"/>
      <c r="N3" s="513"/>
      <c r="O3" s="513"/>
      <c r="P3" s="513"/>
      <c r="Q3" s="513"/>
      <c r="R3" s="513"/>
      <c r="S3" s="513"/>
      <c r="T3" s="513"/>
      <c r="U3" s="513"/>
      <c r="V3" s="513"/>
      <c r="W3" s="513"/>
      <c r="X3" s="513"/>
      <c r="Y3" s="513"/>
      <c r="Z3" s="513"/>
    </row>
    <row r="4" spans="1:34" x14ac:dyDescent="0.25">
      <c r="E4" s="1" t="s">
        <v>200</v>
      </c>
      <c r="F4" s="1" t="s">
        <v>201</v>
      </c>
      <c r="G4" s="1" t="s">
        <v>205</v>
      </c>
      <c r="H4" s="1" t="s">
        <v>202</v>
      </c>
      <c r="I4" s="1" t="s">
        <v>203</v>
      </c>
      <c r="J4" s="84" t="s">
        <v>204</v>
      </c>
      <c r="K4" s="1" t="s">
        <v>206</v>
      </c>
      <c r="L4" s="1" t="s">
        <v>207</v>
      </c>
      <c r="M4" s="1" t="s">
        <v>208</v>
      </c>
      <c r="N4" s="1" t="s">
        <v>209</v>
      </c>
      <c r="O4" s="1" t="s">
        <v>210</v>
      </c>
      <c r="P4" s="84" t="s">
        <v>211</v>
      </c>
      <c r="Q4" s="1" t="s">
        <v>212</v>
      </c>
      <c r="R4" s="1" t="s">
        <v>213</v>
      </c>
      <c r="S4" s="1" t="s">
        <v>214</v>
      </c>
      <c r="T4" s="1" t="s">
        <v>215</v>
      </c>
      <c r="U4" s="1" t="s">
        <v>216</v>
      </c>
      <c r="V4" s="84" t="s">
        <v>217</v>
      </c>
      <c r="W4" s="1" t="s">
        <v>222</v>
      </c>
      <c r="X4" s="1" t="s">
        <v>223</v>
      </c>
      <c r="Y4" s="1" t="s">
        <v>224</v>
      </c>
      <c r="Z4" s="1" t="s">
        <v>225</v>
      </c>
      <c r="AB4" s="513" t="s">
        <v>73</v>
      </c>
    </row>
    <row r="5" spans="1:34" x14ac:dyDescent="0.25">
      <c r="A5" s="1" t="s">
        <v>57</v>
      </c>
      <c r="B5" s="1" t="s">
        <v>77</v>
      </c>
      <c r="C5" s="1" t="s">
        <v>103</v>
      </c>
      <c r="D5" s="1" t="s">
        <v>106</v>
      </c>
      <c r="E5" s="1" t="s">
        <v>181</v>
      </c>
      <c r="F5" s="1" t="s">
        <v>182</v>
      </c>
      <c r="G5" s="1" t="s">
        <v>183</v>
      </c>
      <c r="H5" s="1" t="s">
        <v>184</v>
      </c>
      <c r="I5" s="1" t="s">
        <v>185</v>
      </c>
      <c r="J5" s="84" t="s">
        <v>186</v>
      </c>
      <c r="K5" s="1" t="s">
        <v>187</v>
      </c>
      <c r="L5" s="1" t="s">
        <v>188</v>
      </c>
      <c r="M5" s="1" t="s">
        <v>189</v>
      </c>
      <c r="N5" s="1" t="s">
        <v>190</v>
      </c>
      <c r="O5" s="1" t="s">
        <v>191</v>
      </c>
      <c r="P5" s="84" t="s">
        <v>192</v>
      </c>
      <c r="Q5" s="1" t="s">
        <v>193</v>
      </c>
      <c r="R5" s="1" t="s">
        <v>194</v>
      </c>
      <c r="S5" s="1" t="s">
        <v>195</v>
      </c>
      <c r="T5" s="1" t="s">
        <v>196</v>
      </c>
      <c r="U5" s="1" t="s">
        <v>197</v>
      </c>
      <c r="V5" s="84" t="s">
        <v>198</v>
      </c>
      <c r="W5" s="1" t="s">
        <v>218</v>
      </c>
      <c r="X5" s="1" t="s">
        <v>219</v>
      </c>
      <c r="Y5" s="1" t="s">
        <v>220</v>
      </c>
      <c r="Z5" s="1" t="s">
        <v>221</v>
      </c>
      <c r="AA5" s="1"/>
      <c r="AB5" s="513"/>
      <c r="AC5" s="1"/>
      <c r="AD5" s="1"/>
      <c r="AE5" s="1"/>
      <c r="AF5" s="1"/>
      <c r="AG5" s="1"/>
      <c r="AH5" s="1"/>
    </row>
    <row r="6" spans="1:34" x14ac:dyDescent="0.25">
      <c r="A6" t="s">
        <v>2</v>
      </c>
      <c r="B6" s="16">
        <v>1</v>
      </c>
      <c r="C6" t="s">
        <v>104</v>
      </c>
      <c r="D6" s="15">
        <v>8.5</v>
      </c>
      <c r="J6" s="85"/>
      <c r="P6" s="85"/>
      <c r="V6" s="85"/>
      <c r="AB6" s="135">
        <f>SUM(E6:Z6)</f>
        <v>0</v>
      </c>
    </row>
    <row r="7" spans="1:34" x14ac:dyDescent="0.25">
      <c r="A7" t="s">
        <v>6</v>
      </c>
      <c r="B7" s="16" t="s">
        <v>78</v>
      </c>
      <c r="C7" t="s">
        <v>104</v>
      </c>
      <c r="D7" s="15">
        <v>7</v>
      </c>
      <c r="J7" s="85"/>
      <c r="P7" s="85"/>
      <c r="V7" s="85"/>
      <c r="AB7" s="135">
        <f t="shared" ref="AB7:AB58" si="0">SUM(E7:Z7)</f>
        <v>0</v>
      </c>
    </row>
    <row r="8" spans="1:34" x14ac:dyDescent="0.25">
      <c r="A8" t="s">
        <v>12</v>
      </c>
      <c r="B8" s="16" t="s">
        <v>78</v>
      </c>
      <c r="C8" t="s">
        <v>104</v>
      </c>
      <c r="D8" s="15">
        <v>7</v>
      </c>
      <c r="I8">
        <v>1</v>
      </c>
      <c r="J8" s="85"/>
      <c r="O8">
        <v>1</v>
      </c>
      <c r="P8" s="85"/>
      <c r="V8" s="85"/>
      <c r="AB8" s="135">
        <f t="shared" si="0"/>
        <v>2</v>
      </c>
    </row>
    <row r="9" spans="1:34" x14ac:dyDescent="0.25">
      <c r="A9" t="s">
        <v>82</v>
      </c>
      <c r="B9" s="16" t="s">
        <v>79</v>
      </c>
      <c r="C9" t="s">
        <v>104</v>
      </c>
      <c r="D9" s="15">
        <v>6.5</v>
      </c>
      <c r="J9" s="85"/>
      <c r="P9" s="85"/>
      <c r="V9" s="85"/>
      <c r="AB9" s="135">
        <f t="shared" si="0"/>
        <v>0</v>
      </c>
    </row>
    <row r="10" spans="1:34" x14ac:dyDescent="0.25">
      <c r="A10" t="s">
        <v>0</v>
      </c>
      <c r="B10" s="16" t="s">
        <v>78</v>
      </c>
      <c r="C10" t="s">
        <v>104</v>
      </c>
      <c r="D10" s="15">
        <v>5.5</v>
      </c>
      <c r="J10" s="85"/>
      <c r="P10" s="85"/>
      <c r="V10" s="85"/>
      <c r="AB10" s="135">
        <f t="shared" si="0"/>
        <v>0</v>
      </c>
    </row>
    <row r="11" spans="1:34" x14ac:dyDescent="0.25">
      <c r="A11" t="s">
        <v>8</v>
      </c>
      <c r="B11" s="16" t="s">
        <v>80</v>
      </c>
      <c r="C11" t="s">
        <v>104</v>
      </c>
      <c r="D11" s="15">
        <v>5.5</v>
      </c>
      <c r="J11" s="85"/>
      <c r="P11" s="85"/>
      <c r="V11" s="85"/>
      <c r="AB11" s="135">
        <f t="shared" si="0"/>
        <v>0</v>
      </c>
    </row>
    <row r="12" spans="1:34" x14ac:dyDescent="0.25">
      <c r="A12" t="s">
        <v>110</v>
      </c>
      <c r="B12" s="16" t="s">
        <v>79</v>
      </c>
      <c r="C12" t="s">
        <v>104</v>
      </c>
      <c r="D12" s="15">
        <v>5.5</v>
      </c>
      <c r="J12" s="85"/>
      <c r="P12" s="85"/>
      <c r="V12" s="85"/>
      <c r="AB12" s="135">
        <f t="shared" si="0"/>
        <v>0</v>
      </c>
    </row>
    <row r="13" spans="1:34" x14ac:dyDescent="0.25">
      <c r="A13" t="s">
        <v>11</v>
      </c>
      <c r="B13" s="16" t="s">
        <v>80</v>
      </c>
      <c r="C13" t="s">
        <v>104</v>
      </c>
      <c r="D13" s="15">
        <v>5.5</v>
      </c>
      <c r="J13" s="85"/>
      <c r="P13" s="85"/>
      <c r="V13" s="85"/>
      <c r="AB13" s="135">
        <f t="shared" si="0"/>
        <v>0</v>
      </c>
    </row>
    <row r="14" spans="1:34" x14ac:dyDescent="0.25">
      <c r="A14" t="s">
        <v>15</v>
      </c>
      <c r="B14" s="16" t="s">
        <v>79</v>
      </c>
      <c r="C14" t="s">
        <v>104</v>
      </c>
      <c r="D14" s="15">
        <v>5</v>
      </c>
      <c r="J14" s="85"/>
      <c r="P14" s="85"/>
      <c r="V14" s="85"/>
      <c r="AB14" s="135">
        <f t="shared" si="0"/>
        <v>0</v>
      </c>
    </row>
    <row r="15" spans="1:34" x14ac:dyDescent="0.25">
      <c r="A15" t="s">
        <v>13</v>
      </c>
      <c r="B15" s="16" t="s">
        <v>79</v>
      </c>
      <c r="C15" t="s">
        <v>104</v>
      </c>
      <c r="D15" s="15">
        <v>5</v>
      </c>
      <c r="J15" s="85"/>
      <c r="L15">
        <v>1</v>
      </c>
      <c r="P15" s="85"/>
      <c r="V15" s="85"/>
      <c r="AB15" s="135">
        <f t="shared" si="0"/>
        <v>1</v>
      </c>
    </row>
    <row r="16" spans="1:34" x14ac:dyDescent="0.25">
      <c r="A16" t="s">
        <v>19</v>
      </c>
      <c r="B16" s="16" t="s">
        <v>79</v>
      </c>
      <c r="C16" t="s">
        <v>104</v>
      </c>
      <c r="D16" s="15">
        <v>5</v>
      </c>
      <c r="J16" s="85"/>
      <c r="N16">
        <v>1</v>
      </c>
      <c r="P16" s="85"/>
      <c r="V16" s="85"/>
      <c r="AB16" s="135">
        <f t="shared" si="0"/>
        <v>1</v>
      </c>
    </row>
    <row r="17" spans="1:28" x14ac:dyDescent="0.25">
      <c r="A17" t="s">
        <v>18</v>
      </c>
      <c r="B17" s="16" t="s">
        <v>80</v>
      </c>
      <c r="C17" t="s">
        <v>104</v>
      </c>
      <c r="D17" s="15">
        <v>4.5</v>
      </c>
      <c r="J17" s="85"/>
      <c r="P17" s="85"/>
      <c r="V17" s="85"/>
      <c r="AB17" s="135">
        <f t="shared" si="0"/>
        <v>0</v>
      </c>
    </row>
    <row r="18" spans="1:28" x14ac:dyDescent="0.25">
      <c r="A18" t="s">
        <v>27</v>
      </c>
      <c r="B18" s="16" t="s">
        <v>80</v>
      </c>
      <c r="C18" t="s">
        <v>104</v>
      </c>
      <c r="D18" s="15">
        <v>4.5</v>
      </c>
      <c r="J18" s="85"/>
      <c r="P18" s="85"/>
      <c r="V18" s="85"/>
      <c r="AB18" s="135">
        <f t="shared" si="0"/>
        <v>0</v>
      </c>
    </row>
    <row r="19" spans="1:28" x14ac:dyDescent="0.25">
      <c r="A19" t="s">
        <v>374</v>
      </c>
      <c r="B19" s="16" t="s">
        <v>80</v>
      </c>
      <c r="C19" t="s">
        <v>104</v>
      </c>
      <c r="D19" s="15">
        <v>4.5</v>
      </c>
      <c r="J19" s="85"/>
      <c r="P19" s="85"/>
      <c r="V19" s="85"/>
      <c r="AB19" s="135">
        <f t="shared" si="0"/>
        <v>0</v>
      </c>
    </row>
    <row r="20" spans="1:28" x14ac:dyDescent="0.25">
      <c r="A20" t="s">
        <v>375</v>
      </c>
      <c r="B20" s="16" t="s">
        <v>80</v>
      </c>
      <c r="C20" t="s">
        <v>104</v>
      </c>
      <c r="D20" s="15">
        <v>4.5</v>
      </c>
      <c r="J20" s="85"/>
      <c r="P20" s="85"/>
      <c r="V20" s="85"/>
      <c r="AB20" s="135">
        <f t="shared" si="0"/>
        <v>0</v>
      </c>
    </row>
    <row r="21" spans="1:28" x14ac:dyDescent="0.25">
      <c r="A21" t="s">
        <v>37</v>
      </c>
      <c r="B21" s="16" t="s">
        <v>80</v>
      </c>
      <c r="C21" t="s">
        <v>104</v>
      </c>
      <c r="D21" s="15">
        <v>4.5</v>
      </c>
      <c r="J21" s="85"/>
      <c r="P21" s="85"/>
      <c r="V21" s="85"/>
      <c r="AB21" s="135">
        <f t="shared" si="0"/>
        <v>0</v>
      </c>
    </row>
    <row r="22" spans="1:28" x14ac:dyDescent="0.25">
      <c r="A22" t="s">
        <v>358</v>
      </c>
      <c r="B22" s="16" t="s">
        <v>80</v>
      </c>
      <c r="C22" t="s">
        <v>104</v>
      </c>
      <c r="D22" s="15">
        <v>4.5</v>
      </c>
      <c r="J22" s="85"/>
      <c r="P22" s="85"/>
      <c r="V22" s="85"/>
      <c r="AB22" s="135">
        <f t="shared" si="0"/>
        <v>0</v>
      </c>
    </row>
    <row r="23" spans="1:28" x14ac:dyDescent="0.25">
      <c r="A23" t="s">
        <v>28</v>
      </c>
      <c r="B23" s="16" t="s">
        <v>78</v>
      </c>
      <c r="C23" t="s">
        <v>98</v>
      </c>
      <c r="D23" s="15">
        <v>8</v>
      </c>
      <c r="J23" s="85"/>
      <c r="P23" s="85"/>
      <c r="V23" s="85"/>
      <c r="AB23" s="135">
        <f t="shared" si="0"/>
        <v>0</v>
      </c>
    </row>
    <row r="24" spans="1:28" x14ac:dyDescent="0.25">
      <c r="A24" t="s">
        <v>26</v>
      </c>
      <c r="B24" s="16" t="s">
        <v>78</v>
      </c>
      <c r="C24" t="s">
        <v>98</v>
      </c>
      <c r="D24" s="15">
        <v>6.5</v>
      </c>
      <c r="J24" s="85"/>
      <c r="P24" s="85"/>
      <c r="V24" s="85"/>
      <c r="AB24" s="135">
        <f t="shared" si="0"/>
        <v>0</v>
      </c>
    </row>
    <row r="25" spans="1:28" x14ac:dyDescent="0.25">
      <c r="A25" t="s">
        <v>31</v>
      </c>
      <c r="B25" s="16" t="s">
        <v>80</v>
      </c>
      <c r="C25" t="s">
        <v>98</v>
      </c>
      <c r="D25" s="15">
        <v>6</v>
      </c>
      <c r="J25" s="85"/>
      <c r="P25" s="85"/>
      <c r="V25" s="85"/>
      <c r="AB25" s="135">
        <f t="shared" si="0"/>
        <v>0</v>
      </c>
    </row>
    <row r="26" spans="1:28" x14ac:dyDescent="0.25">
      <c r="A26" t="s">
        <v>36</v>
      </c>
      <c r="B26" s="16" t="s">
        <v>78</v>
      </c>
      <c r="C26" t="s">
        <v>98</v>
      </c>
      <c r="D26" s="15">
        <v>5.5</v>
      </c>
      <c r="J26" s="85"/>
      <c r="P26" s="85"/>
      <c r="V26" s="85"/>
      <c r="AB26" s="135">
        <f t="shared" si="0"/>
        <v>0</v>
      </c>
    </row>
    <row r="27" spans="1:28" x14ac:dyDescent="0.25">
      <c r="A27" t="s">
        <v>372</v>
      </c>
      <c r="B27" s="16" t="s">
        <v>78</v>
      </c>
      <c r="C27" t="s">
        <v>98</v>
      </c>
      <c r="D27" s="15">
        <v>5</v>
      </c>
      <c r="J27" s="85"/>
      <c r="P27" s="85"/>
      <c r="V27" s="85"/>
      <c r="AB27" s="135">
        <f t="shared" si="0"/>
        <v>0</v>
      </c>
    </row>
    <row r="28" spans="1:28" x14ac:dyDescent="0.25">
      <c r="A28" t="s">
        <v>47</v>
      </c>
      <c r="B28" s="16" t="s">
        <v>79</v>
      </c>
      <c r="C28" t="s">
        <v>98</v>
      </c>
      <c r="D28" s="15">
        <v>5</v>
      </c>
      <c r="J28" s="85"/>
      <c r="P28" s="85"/>
      <c r="V28" s="85"/>
      <c r="AB28" s="135">
        <f t="shared" si="0"/>
        <v>0</v>
      </c>
    </row>
    <row r="29" spans="1:28" x14ac:dyDescent="0.25">
      <c r="A29" t="s">
        <v>39</v>
      </c>
      <c r="B29" s="16" t="s">
        <v>80</v>
      </c>
      <c r="C29" t="s">
        <v>98</v>
      </c>
      <c r="D29" s="15">
        <v>5</v>
      </c>
      <c r="J29" s="85"/>
      <c r="P29" s="85"/>
      <c r="V29" s="85"/>
      <c r="AB29" s="135">
        <f t="shared" si="0"/>
        <v>0</v>
      </c>
    </row>
    <row r="30" spans="1:28" x14ac:dyDescent="0.25">
      <c r="A30" t="s">
        <v>85</v>
      </c>
      <c r="B30" s="16" t="s">
        <v>80</v>
      </c>
      <c r="C30" t="s">
        <v>98</v>
      </c>
      <c r="D30" s="15">
        <v>5</v>
      </c>
      <c r="J30" s="85"/>
      <c r="P30" s="85"/>
      <c r="V30" s="85"/>
      <c r="AB30" s="135">
        <f t="shared" si="0"/>
        <v>0</v>
      </c>
    </row>
    <row r="31" spans="1:28" x14ac:dyDescent="0.25">
      <c r="A31" t="s">
        <v>38</v>
      </c>
      <c r="B31" s="16" t="s">
        <v>80</v>
      </c>
      <c r="C31" t="s">
        <v>98</v>
      </c>
      <c r="D31" s="15">
        <v>4.5</v>
      </c>
      <c r="J31" s="85"/>
      <c r="P31" s="85"/>
      <c r="V31" s="85"/>
      <c r="AB31" s="135">
        <f t="shared" si="0"/>
        <v>0</v>
      </c>
    </row>
    <row r="32" spans="1:28" x14ac:dyDescent="0.25">
      <c r="A32" t="s">
        <v>35</v>
      </c>
      <c r="B32" s="16" t="s">
        <v>80</v>
      </c>
      <c r="C32" t="s">
        <v>98</v>
      </c>
      <c r="D32" s="15">
        <v>4.5</v>
      </c>
      <c r="J32" s="85"/>
      <c r="P32" s="85"/>
      <c r="V32" s="85"/>
      <c r="AB32" s="135">
        <f t="shared" si="0"/>
        <v>0</v>
      </c>
    </row>
    <row r="33" spans="1:28" x14ac:dyDescent="0.25">
      <c r="A33" t="s">
        <v>357</v>
      </c>
      <c r="B33" s="16" t="s">
        <v>80</v>
      </c>
      <c r="C33" t="s">
        <v>98</v>
      </c>
      <c r="D33" s="15">
        <v>4.5</v>
      </c>
      <c r="J33" s="85"/>
      <c r="P33" s="85"/>
      <c r="V33" s="85"/>
      <c r="AB33" s="135">
        <f t="shared" si="0"/>
        <v>0</v>
      </c>
    </row>
    <row r="34" spans="1:28" x14ac:dyDescent="0.25">
      <c r="A34" t="s">
        <v>123</v>
      </c>
      <c r="B34" s="16" t="s">
        <v>78</v>
      </c>
      <c r="C34" t="s">
        <v>105</v>
      </c>
      <c r="D34" s="15">
        <v>10</v>
      </c>
      <c r="J34" s="85"/>
      <c r="P34" s="85"/>
      <c r="V34" s="85"/>
      <c r="AB34" s="135">
        <f t="shared" si="0"/>
        <v>0</v>
      </c>
    </row>
    <row r="35" spans="1:28" x14ac:dyDescent="0.25">
      <c r="A35" t="s">
        <v>33</v>
      </c>
      <c r="B35" s="16" t="s">
        <v>79</v>
      </c>
      <c r="C35" t="s">
        <v>105</v>
      </c>
      <c r="D35" s="15">
        <v>8.5</v>
      </c>
      <c r="J35" s="85"/>
      <c r="P35" s="85"/>
      <c r="V35" s="85"/>
      <c r="AB35" s="135">
        <f t="shared" si="0"/>
        <v>0</v>
      </c>
    </row>
    <row r="36" spans="1:28" x14ac:dyDescent="0.25">
      <c r="A36" t="s">
        <v>81</v>
      </c>
      <c r="B36" s="16" t="s">
        <v>78</v>
      </c>
      <c r="C36" t="s">
        <v>105</v>
      </c>
      <c r="D36" s="15">
        <v>7.5</v>
      </c>
      <c r="J36" s="85"/>
      <c r="P36" s="85"/>
      <c r="V36" s="85"/>
      <c r="AB36" s="135">
        <f t="shared" si="0"/>
        <v>0</v>
      </c>
    </row>
    <row r="37" spans="1:28" x14ac:dyDescent="0.25">
      <c r="A37" t="s">
        <v>16</v>
      </c>
      <c r="B37" s="16" t="s">
        <v>80</v>
      </c>
      <c r="C37" t="s">
        <v>105</v>
      </c>
      <c r="D37" s="15">
        <v>7.5</v>
      </c>
      <c r="J37" s="85"/>
      <c r="P37" s="85"/>
      <c r="V37" s="85"/>
      <c r="AB37" s="135">
        <f t="shared" si="0"/>
        <v>0</v>
      </c>
    </row>
    <row r="38" spans="1:28" x14ac:dyDescent="0.25">
      <c r="A38" t="s">
        <v>23</v>
      </c>
      <c r="B38" s="16" t="s">
        <v>78</v>
      </c>
      <c r="C38" t="s">
        <v>105</v>
      </c>
      <c r="D38" s="15">
        <v>7</v>
      </c>
      <c r="J38" s="85"/>
      <c r="P38" s="85"/>
      <c r="V38" s="85"/>
      <c r="AB38" s="135">
        <f t="shared" si="0"/>
        <v>0</v>
      </c>
    </row>
    <row r="39" spans="1:28" x14ac:dyDescent="0.25">
      <c r="A39" t="s">
        <v>86</v>
      </c>
      <c r="B39" s="16" t="s">
        <v>80</v>
      </c>
      <c r="C39" t="s">
        <v>105</v>
      </c>
      <c r="D39" s="15">
        <v>6.5</v>
      </c>
      <c r="J39" s="85"/>
      <c r="P39" s="85"/>
      <c r="V39" s="85"/>
      <c r="AB39" s="135">
        <f t="shared" si="0"/>
        <v>0</v>
      </c>
    </row>
    <row r="40" spans="1:28" x14ac:dyDescent="0.25">
      <c r="A40" t="s">
        <v>25</v>
      </c>
      <c r="B40" s="16" t="s">
        <v>80</v>
      </c>
      <c r="C40" t="s">
        <v>105</v>
      </c>
      <c r="D40" s="15">
        <v>6.5</v>
      </c>
      <c r="J40" s="85"/>
      <c r="P40" s="85"/>
      <c r="V40" s="85"/>
      <c r="AB40" s="135">
        <f t="shared" si="0"/>
        <v>0</v>
      </c>
    </row>
    <row r="41" spans="1:28" x14ac:dyDescent="0.25">
      <c r="A41" t="s">
        <v>83</v>
      </c>
      <c r="B41" s="16" t="s">
        <v>79</v>
      </c>
      <c r="C41" t="s">
        <v>105</v>
      </c>
      <c r="D41" s="15">
        <v>6</v>
      </c>
      <c r="J41" s="85"/>
      <c r="P41" s="85"/>
      <c r="V41" s="85"/>
      <c r="AB41" s="135">
        <f t="shared" si="0"/>
        <v>0</v>
      </c>
    </row>
    <row r="42" spans="1:28" x14ac:dyDescent="0.25">
      <c r="A42" t="s">
        <v>84</v>
      </c>
      <c r="B42" s="16" t="s">
        <v>79</v>
      </c>
      <c r="C42" t="s">
        <v>105</v>
      </c>
      <c r="D42" s="15">
        <v>6</v>
      </c>
      <c r="J42" s="85"/>
      <c r="P42" s="85"/>
      <c r="V42" s="85"/>
      <c r="AB42" s="135">
        <f t="shared" si="0"/>
        <v>0</v>
      </c>
    </row>
    <row r="43" spans="1:28" x14ac:dyDescent="0.25">
      <c r="A43" t="s">
        <v>30</v>
      </c>
      <c r="B43" s="16" t="s">
        <v>79</v>
      </c>
      <c r="C43" t="s">
        <v>105</v>
      </c>
      <c r="D43" s="15">
        <v>5</v>
      </c>
      <c r="J43" s="85"/>
      <c r="P43" s="85"/>
      <c r="V43" s="85"/>
      <c r="AB43" s="135">
        <f t="shared" si="0"/>
        <v>0</v>
      </c>
    </row>
    <row r="44" spans="1:28" x14ac:dyDescent="0.25">
      <c r="A44" t="s">
        <v>20</v>
      </c>
      <c r="B44" s="16" t="s">
        <v>80</v>
      </c>
      <c r="C44" t="s">
        <v>105</v>
      </c>
      <c r="D44" s="15">
        <v>5</v>
      </c>
      <c r="J44" s="85"/>
      <c r="P44" s="85"/>
      <c r="V44" s="85"/>
      <c r="AB44" s="135">
        <f t="shared" si="0"/>
        <v>0</v>
      </c>
    </row>
    <row r="45" spans="1:28" x14ac:dyDescent="0.25">
      <c r="A45" t="s">
        <v>32</v>
      </c>
      <c r="B45" s="16" t="s">
        <v>79</v>
      </c>
      <c r="C45" t="s">
        <v>105</v>
      </c>
      <c r="D45" s="15">
        <v>5</v>
      </c>
      <c r="J45" s="85"/>
      <c r="P45" s="85"/>
      <c r="V45" s="85"/>
      <c r="AB45" s="135">
        <f t="shared" si="0"/>
        <v>0</v>
      </c>
    </row>
    <row r="46" spans="1:28" x14ac:dyDescent="0.25">
      <c r="A46" t="s">
        <v>9</v>
      </c>
      <c r="B46" s="16" t="s">
        <v>79</v>
      </c>
      <c r="C46" t="s">
        <v>105</v>
      </c>
      <c r="D46" s="15">
        <v>5</v>
      </c>
      <c r="I46">
        <v>1</v>
      </c>
      <c r="J46" s="85"/>
      <c r="P46" s="85"/>
      <c r="V46" s="85"/>
      <c r="AB46" s="135">
        <f t="shared" si="0"/>
        <v>1</v>
      </c>
    </row>
    <row r="47" spans="1:28" x14ac:dyDescent="0.25">
      <c r="A47" t="s">
        <v>14</v>
      </c>
      <c r="B47" s="16" t="s">
        <v>80</v>
      </c>
      <c r="C47" t="s">
        <v>105</v>
      </c>
      <c r="D47" s="15">
        <v>4.5</v>
      </c>
      <c r="J47" s="85"/>
      <c r="P47" s="85"/>
      <c r="V47" s="85"/>
      <c r="AB47" s="135">
        <f t="shared" si="0"/>
        <v>0</v>
      </c>
    </row>
    <row r="48" spans="1:28" x14ac:dyDescent="0.25">
      <c r="A48" t="s">
        <v>21</v>
      </c>
      <c r="B48" s="16" t="s">
        <v>80</v>
      </c>
      <c r="C48" t="s">
        <v>105</v>
      </c>
      <c r="D48" s="15">
        <v>4.5</v>
      </c>
      <c r="J48" s="85"/>
      <c r="P48" s="85"/>
      <c r="V48" s="85"/>
      <c r="AB48" s="135">
        <f t="shared" si="0"/>
        <v>0</v>
      </c>
    </row>
    <row r="49" spans="1:28" x14ac:dyDescent="0.25">
      <c r="A49" t="s">
        <v>34</v>
      </c>
      <c r="B49" s="16" t="s">
        <v>80</v>
      </c>
      <c r="C49" t="s">
        <v>105</v>
      </c>
      <c r="D49" s="15">
        <v>4.5</v>
      </c>
      <c r="J49" s="85"/>
      <c r="P49" s="85"/>
      <c r="V49" s="85"/>
      <c r="AB49" s="135">
        <f t="shared" si="0"/>
        <v>0</v>
      </c>
    </row>
    <row r="50" spans="1:28" x14ac:dyDescent="0.25">
      <c r="A50" t="s">
        <v>369</v>
      </c>
      <c r="B50" s="16" t="s">
        <v>80</v>
      </c>
      <c r="C50" t="s">
        <v>105</v>
      </c>
      <c r="D50" s="15">
        <v>4.5</v>
      </c>
      <c r="J50" s="85"/>
      <c r="P50" s="85"/>
      <c r="V50" s="85"/>
      <c r="AB50" s="135">
        <f t="shared" si="0"/>
        <v>0</v>
      </c>
    </row>
    <row r="51" spans="1:28" x14ac:dyDescent="0.25">
      <c r="A51" t="s">
        <v>42</v>
      </c>
      <c r="B51" s="16" t="s">
        <v>80</v>
      </c>
      <c r="C51" t="s">
        <v>105</v>
      </c>
      <c r="D51" s="15">
        <v>4.5</v>
      </c>
      <c r="J51" s="85"/>
      <c r="P51" s="85"/>
      <c r="V51" s="85"/>
      <c r="AB51" s="135">
        <f t="shared" si="0"/>
        <v>0</v>
      </c>
    </row>
    <row r="52" spans="1:28" x14ac:dyDescent="0.25">
      <c r="A52" t="s">
        <v>5</v>
      </c>
      <c r="B52" s="16" t="s">
        <v>78</v>
      </c>
      <c r="C52" t="s">
        <v>99</v>
      </c>
      <c r="D52" s="15">
        <v>8</v>
      </c>
      <c r="J52" s="85"/>
      <c r="M52">
        <v>1</v>
      </c>
      <c r="P52" s="85"/>
      <c r="V52" s="85"/>
      <c r="AB52" s="135">
        <f t="shared" si="0"/>
        <v>1</v>
      </c>
    </row>
    <row r="53" spans="1:28" x14ac:dyDescent="0.25">
      <c r="A53" t="s">
        <v>3</v>
      </c>
      <c r="B53" s="16" t="s">
        <v>79</v>
      </c>
      <c r="C53" t="s">
        <v>99</v>
      </c>
      <c r="D53" s="15">
        <v>7.5</v>
      </c>
      <c r="J53" s="85"/>
      <c r="P53" s="85"/>
      <c r="V53" s="85"/>
      <c r="AB53" s="135">
        <f t="shared" si="0"/>
        <v>0</v>
      </c>
    </row>
    <row r="54" spans="1:28" x14ac:dyDescent="0.25">
      <c r="A54" t="s">
        <v>4</v>
      </c>
      <c r="B54" s="16" t="s">
        <v>78</v>
      </c>
      <c r="C54" t="s">
        <v>99</v>
      </c>
      <c r="D54" s="15">
        <v>7.5</v>
      </c>
      <c r="J54" s="85"/>
      <c r="P54" s="85"/>
      <c r="V54" s="85"/>
      <c r="AB54" s="135">
        <f t="shared" si="0"/>
        <v>0</v>
      </c>
    </row>
    <row r="55" spans="1:28" x14ac:dyDescent="0.25">
      <c r="A55" t="s">
        <v>10</v>
      </c>
      <c r="B55" s="16" t="s">
        <v>80</v>
      </c>
      <c r="C55" t="s">
        <v>99</v>
      </c>
      <c r="D55" s="15">
        <v>6</v>
      </c>
      <c r="J55" s="85"/>
      <c r="P55" s="85"/>
      <c r="V55" s="85"/>
      <c r="AB55" s="135">
        <f t="shared" si="0"/>
        <v>0</v>
      </c>
    </row>
    <row r="56" spans="1:28" x14ac:dyDescent="0.25">
      <c r="A56" t="s">
        <v>7</v>
      </c>
      <c r="B56" s="16" t="s">
        <v>80</v>
      </c>
      <c r="C56" t="s">
        <v>99</v>
      </c>
      <c r="D56" s="15">
        <v>5</v>
      </c>
      <c r="J56" s="85"/>
      <c r="P56" s="85"/>
      <c r="V56" s="85"/>
      <c r="AB56" s="135">
        <f t="shared" si="0"/>
        <v>0</v>
      </c>
    </row>
    <row r="57" spans="1:28" x14ac:dyDescent="0.25">
      <c r="A57" t="s">
        <v>24</v>
      </c>
      <c r="B57" s="16" t="s">
        <v>79</v>
      </c>
      <c r="C57" t="s">
        <v>99</v>
      </c>
      <c r="D57" s="15">
        <v>4.5</v>
      </c>
      <c r="J57" s="85"/>
      <c r="P57" s="85"/>
      <c r="V57" s="85"/>
      <c r="AB57" s="135">
        <f t="shared" si="0"/>
        <v>0</v>
      </c>
    </row>
    <row r="58" spans="1:28" x14ac:dyDescent="0.25">
      <c r="A58" t="s">
        <v>370</v>
      </c>
      <c r="B58" s="16" t="s">
        <v>80</v>
      </c>
      <c r="C58" t="s">
        <v>99</v>
      </c>
      <c r="D58" s="15">
        <v>4.5</v>
      </c>
      <c r="J58" s="60"/>
      <c r="P58" s="60"/>
      <c r="V58" s="60"/>
      <c r="AB58" s="135">
        <f t="shared" si="0"/>
        <v>0</v>
      </c>
    </row>
  </sheetData>
  <mergeCells count="2">
    <mergeCell ref="E3:Z3"/>
    <mergeCell ref="AB4:AB5"/>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H58"/>
  <sheetViews>
    <sheetView zoomScale="85" zoomScaleNormal="85" workbookViewId="0">
      <pane xSplit="4" ySplit="5" topLeftCell="J21" activePane="bottomRight" state="frozen"/>
      <selection activeCell="R31" sqref="R31"/>
      <selection pane="topRight" activeCell="R31" sqref="R31"/>
      <selection pane="bottomLeft" activeCell="R31" sqref="R31"/>
      <selection pane="bottomRight" activeCell="R31" sqref="R31"/>
    </sheetView>
  </sheetViews>
  <sheetFormatPr defaultRowHeight="15" x14ac:dyDescent="0.25"/>
  <cols>
    <col min="1" max="1" width="19.28515625" bestFit="1" customWidth="1"/>
    <col min="3" max="3" width="13.85546875" bestFit="1" customWidth="1"/>
    <col min="5" max="26" width="13.140625" customWidth="1"/>
    <col min="27" max="27" width="2.85546875" customWidth="1"/>
  </cols>
  <sheetData>
    <row r="1" spans="1:34" x14ac:dyDescent="0.25">
      <c r="A1" s="83" t="s">
        <v>180</v>
      </c>
    </row>
    <row r="2" spans="1:34" x14ac:dyDescent="0.25">
      <c r="A2" s="83" t="s">
        <v>260</v>
      </c>
    </row>
    <row r="3" spans="1:34" x14ac:dyDescent="0.25">
      <c r="E3" s="513" t="s">
        <v>199</v>
      </c>
      <c r="F3" s="513"/>
      <c r="G3" s="513"/>
      <c r="H3" s="513"/>
      <c r="I3" s="513"/>
      <c r="J3" s="513"/>
      <c r="K3" s="513"/>
      <c r="L3" s="513"/>
      <c r="M3" s="513"/>
      <c r="N3" s="513"/>
      <c r="O3" s="513"/>
      <c r="P3" s="513"/>
      <c r="Q3" s="513"/>
      <c r="R3" s="513"/>
      <c r="S3" s="513"/>
      <c r="T3" s="513"/>
      <c r="U3" s="513"/>
      <c r="V3" s="513"/>
      <c r="W3" s="513"/>
      <c r="X3" s="513"/>
      <c r="Y3" s="513"/>
      <c r="Z3" s="513"/>
    </row>
    <row r="4" spans="1:34" x14ac:dyDescent="0.25">
      <c r="E4" s="1" t="s">
        <v>200</v>
      </c>
      <c r="F4" s="1" t="s">
        <v>201</v>
      </c>
      <c r="G4" s="1" t="s">
        <v>205</v>
      </c>
      <c r="H4" s="1" t="s">
        <v>202</v>
      </c>
      <c r="I4" s="1" t="s">
        <v>203</v>
      </c>
      <c r="J4" s="84" t="s">
        <v>204</v>
      </c>
      <c r="K4" s="1" t="s">
        <v>206</v>
      </c>
      <c r="L4" s="1" t="s">
        <v>207</v>
      </c>
      <c r="M4" s="1" t="s">
        <v>208</v>
      </c>
      <c r="N4" s="1" t="s">
        <v>209</v>
      </c>
      <c r="O4" s="1" t="s">
        <v>210</v>
      </c>
      <c r="P4" s="84" t="s">
        <v>211</v>
      </c>
      <c r="Q4" s="1" t="s">
        <v>212</v>
      </c>
      <c r="R4" s="1" t="s">
        <v>213</v>
      </c>
      <c r="S4" s="1" t="s">
        <v>214</v>
      </c>
      <c r="T4" s="1" t="s">
        <v>215</v>
      </c>
      <c r="U4" s="1" t="s">
        <v>216</v>
      </c>
      <c r="V4" s="84" t="s">
        <v>217</v>
      </c>
      <c r="W4" s="1" t="s">
        <v>222</v>
      </c>
      <c r="X4" s="1" t="s">
        <v>223</v>
      </c>
      <c r="Y4" s="1" t="s">
        <v>224</v>
      </c>
      <c r="Z4" s="1" t="s">
        <v>225</v>
      </c>
      <c r="AB4" s="513" t="s">
        <v>73</v>
      </c>
    </row>
    <row r="5" spans="1:34" x14ac:dyDescent="0.25">
      <c r="A5" s="1" t="s">
        <v>57</v>
      </c>
      <c r="B5" s="1" t="s">
        <v>77</v>
      </c>
      <c r="C5" s="1" t="s">
        <v>103</v>
      </c>
      <c r="D5" s="1" t="s">
        <v>106</v>
      </c>
      <c r="E5" s="1" t="s">
        <v>181</v>
      </c>
      <c r="F5" s="1" t="s">
        <v>182</v>
      </c>
      <c r="G5" s="1" t="s">
        <v>183</v>
      </c>
      <c r="H5" s="1" t="s">
        <v>184</v>
      </c>
      <c r="I5" s="1" t="s">
        <v>185</v>
      </c>
      <c r="J5" s="84" t="s">
        <v>186</v>
      </c>
      <c r="K5" s="1" t="s">
        <v>187</v>
      </c>
      <c r="L5" s="1" t="s">
        <v>188</v>
      </c>
      <c r="M5" s="1" t="s">
        <v>189</v>
      </c>
      <c r="N5" s="1" t="s">
        <v>190</v>
      </c>
      <c r="O5" s="1" t="s">
        <v>191</v>
      </c>
      <c r="P5" s="84" t="s">
        <v>192</v>
      </c>
      <c r="Q5" s="1" t="s">
        <v>193</v>
      </c>
      <c r="R5" s="1" t="s">
        <v>194</v>
      </c>
      <c r="S5" s="1" t="s">
        <v>195</v>
      </c>
      <c r="T5" s="1" t="s">
        <v>196</v>
      </c>
      <c r="U5" s="1" t="s">
        <v>197</v>
      </c>
      <c r="V5" s="84" t="s">
        <v>198</v>
      </c>
      <c r="W5" s="1" t="s">
        <v>218</v>
      </c>
      <c r="X5" s="1" t="s">
        <v>219</v>
      </c>
      <c r="Y5" s="1" t="s">
        <v>220</v>
      </c>
      <c r="Z5" s="1" t="s">
        <v>221</v>
      </c>
      <c r="AA5" s="1"/>
      <c r="AB5" s="513"/>
      <c r="AC5" s="1"/>
      <c r="AD5" s="1"/>
      <c r="AE5" s="1"/>
      <c r="AF5" s="1"/>
      <c r="AG5" s="1"/>
      <c r="AH5" s="1"/>
    </row>
    <row r="6" spans="1:34" x14ac:dyDescent="0.25">
      <c r="A6" t="s">
        <v>2</v>
      </c>
      <c r="B6" s="16">
        <v>1</v>
      </c>
      <c r="C6" t="s">
        <v>104</v>
      </c>
      <c r="D6" s="15">
        <v>8.5</v>
      </c>
      <c r="J6" s="85"/>
      <c r="P6" s="85"/>
      <c r="V6" s="85"/>
      <c r="AB6">
        <f>SUM(E6:Z6)</f>
        <v>0</v>
      </c>
    </row>
    <row r="7" spans="1:34" x14ac:dyDescent="0.25">
      <c r="A7" t="s">
        <v>6</v>
      </c>
      <c r="B7" s="16" t="s">
        <v>78</v>
      </c>
      <c r="C7" t="s">
        <v>104</v>
      </c>
      <c r="D7" s="15">
        <v>7</v>
      </c>
      <c r="F7">
        <v>1</v>
      </c>
      <c r="J7" s="85"/>
      <c r="O7">
        <v>1</v>
      </c>
      <c r="P7" s="85"/>
      <c r="V7" s="85"/>
      <c r="AB7">
        <f t="shared" ref="AB7:AB58" si="0">SUM(E7:Z7)</f>
        <v>2</v>
      </c>
    </row>
    <row r="8" spans="1:34" x14ac:dyDescent="0.25">
      <c r="A8" t="s">
        <v>12</v>
      </c>
      <c r="B8" s="16" t="s">
        <v>78</v>
      </c>
      <c r="C8" t="s">
        <v>104</v>
      </c>
      <c r="D8" s="15">
        <v>7</v>
      </c>
      <c r="J8" s="85"/>
      <c r="P8" s="85"/>
      <c r="V8" s="85"/>
      <c r="AB8">
        <f t="shared" si="0"/>
        <v>0</v>
      </c>
    </row>
    <row r="9" spans="1:34" x14ac:dyDescent="0.25">
      <c r="A9" t="s">
        <v>82</v>
      </c>
      <c r="B9" s="16" t="s">
        <v>79</v>
      </c>
      <c r="C9" t="s">
        <v>104</v>
      </c>
      <c r="D9" s="15">
        <v>6.5</v>
      </c>
      <c r="J9" s="85"/>
      <c r="P9" s="85"/>
      <c r="V9" s="85"/>
      <c r="AB9">
        <f t="shared" si="0"/>
        <v>0</v>
      </c>
    </row>
    <row r="10" spans="1:34" x14ac:dyDescent="0.25">
      <c r="A10" t="s">
        <v>0</v>
      </c>
      <c r="B10" s="16" t="s">
        <v>78</v>
      </c>
      <c r="C10" t="s">
        <v>104</v>
      </c>
      <c r="D10" s="15">
        <v>5.5</v>
      </c>
      <c r="J10" s="85"/>
      <c r="P10" s="85"/>
      <c r="V10" s="85"/>
      <c r="AB10">
        <f t="shared" si="0"/>
        <v>0</v>
      </c>
    </row>
    <row r="11" spans="1:34" x14ac:dyDescent="0.25">
      <c r="A11" t="s">
        <v>8</v>
      </c>
      <c r="B11" s="16" t="s">
        <v>80</v>
      </c>
      <c r="C11" t="s">
        <v>104</v>
      </c>
      <c r="D11" s="15">
        <v>5.5</v>
      </c>
      <c r="J11" s="85"/>
      <c r="P11" s="85"/>
      <c r="V11" s="85"/>
      <c r="AB11">
        <f t="shared" si="0"/>
        <v>0</v>
      </c>
    </row>
    <row r="12" spans="1:34" x14ac:dyDescent="0.25">
      <c r="A12" t="s">
        <v>110</v>
      </c>
      <c r="B12" s="16" t="s">
        <v>79</v>
      </c>
      <c r="C12" t="s">
        <v>104</v>
      </c>
      <c r="D12" s="15">
        <v>5.5</v>
      </c>
      <c r="J12" s="85"/>
      <c r="P12" s="85"/>
      <c r="V12" s="85"/>
      <c r="AB12">
        <f t="shared" si="0"/>
        <v>0</v>
      </c>
    </row>
    <row r="13" spans="1:34" x14ac:dyDescent="0.25">
      <c r="A13" t="s">
        <v>11</v>
      </c>
      <c r="B13" s="16" t="s">
        <v>80</v>
      </c>
      <c r="C13" t="s">
        <v>104</v>
      </c>
      <c r="D13" s="15">
        <v>5.5</v>
      </c>
      <c r="J13" s="85"/>
      <c r="P13" s="85"/>
      <c r="V13" s="85"/>
      <c r="AB13">
        <f t="shared" si="0"/>
        <v>0</v>
      </c>
    </row>
    <row r="14" spans="1:34" x14ac:dyDescent="0.25">
      <c r="A14" t="s">
        <v>15</v>
      </c>
      <c r="B14" s="16" t="s">
        <v>79</v>
      </c>
      <c r="C14" t="s">
        <v>104</v>
      </c>
      <c r="D14" s="15">
        <v>5</v>
      </c>
      <c r="J14" s="85"/>
      <c r="P14" s="85"/>
      <c r="V14" s="85"/>
      <c r="AB14">
        <f t="shared" si="0"/>
        <v>0</v>
      </c>
    </row>
    <row r="15" spans="1:34" x14ac:dyDescent="0.25">
      <c r="A15" t="s">
        <v>13</v>
      </c>
      <c r="B15" s="16" t="s">
        <v>79</v>
      </c>
      <c r="C15" t="s">
        <v>104</v>
      </c>
      <c r="D15" s="15">
        <v>5</v>
      </c>
      <c r="J15" s="85"/>
      <c r="P15" s="85"/>
      <c r="V15" s="85"/>
      <c r="AB15">
        <f t="shared" si="0"/>
        <v>0</v>
      </c>
    </row>
    <row r="16" spans="1:34" x14ac:dyDescent="0.25">
      <c r="A16" t="s">
        <v>19</v>
      </c>
      <c r="B16" s="16" t="s">
        <v>79</v>
      </c>
      <c r="C16" t="s">
        <v>104</v>
      </c>
      <c r="D16" s="15">
        <v>5</v>
      </c>
      <c r="J16" s="85"/>
      <c r="P16" s="85"/>
      <c r="V16" s="85"/>
      <c r="AB16">
        <f t="shared" si="0"/>
        <v>0</v>
      </c>
    </row>
    <row r="17" spans="1:28" x14ac:dyDescent="0.25">
      <c r="A17" t="s">
        <v>18</v>
      </c>
      <c r="B17" s="16" t="s">
        <v>80</v>
      </c>
      <c r="C17" t="s">
        <v>104</v>
      </c>
      <c r="D17" s="15">
        <v>4.5</v>
      </c>
      <c r="J17" s="85"/>
      <c r="P17" s="85"/>
      <c r="V17" s="85"/>
      <c r="AB17">
        <f t="shared" si="0"/>
        <v>0</v>
      </c>
    </row>
    <row r="18" spans="1:28" x14ac:dyDescent="0.25">
      <c r="A18" t="s">
        <v>27</v>
      </c>
      <c r="B18" s="16" t="s">
        <v>80</v>
      </c>
      <c r="C18" t="s">
        <v>104</v>
      </c>
      <c r="D18" s="15">
        <v>4.5</v>
      </c>
      <c r="J18" s="85"/>
      <c r="P18" s="85"/>
      <c r="V18" s="85"/>
      <c r="AB18">
        <f t="shared" si="0"/>
        <v>0</v>
      </c>
    </row>
    <row r="19" spans="1:28" x14ac:dyDescent="0.25">
      <c r="A19" t="s">
        <v>374</v>
      </c>
      <c r="B19" s="16" t="s">
        <v>80</v>
      </c>
      <c r="C19" t="s">
        <v>104</v>
      </c>
      <c r="D19" s="15">
        <v>4.5</v>
      </c>
      <c r="J19" s="85"/>
      <c r="P19" s="85"/>
      <c r="V19" s="85"/>
      <c r="AB19">
        <f t="shared" si="0"/>
        <v>0</v>
      </c>
    </row>
    <row r="20" spans="1:28" x14ac:dyDescent="0.25">
      <c r="A20" t="s">
        <v>375</v>
      </c>
      <c r="B20" s="16" t="s">
        <v>80</v>
      </c>
      <c r="C20" t="s">
        <v>104</v>
      </c>
      <c r="D20" s="15">
        <v>4.5</v>
      </c>
      <c r="J20" s="85"/>
      <c r="P20" s="85"/>
      <c r="V20" s="85"/>
      <c r="AB20">
        <f t="shared" si="0"/>
        <v>0</v>
      </c>
    </row>
    <row r="21" spans="1:28" x14ac:dyDescent="0.25">
      <c r="A21" t="s">
        <v>37</v>
      </c>
      <c r="B21" s="16" t="s">
        <v>80</v>
      </c>
      <c r="C21" t="s">
        <v>104</v>
      </c>
      <c r="D21" s="15">
        <v>4.5</v>
      </c>
      <c r="J21" s="85"/>
      <c r="P21" s="85"/>
      <c r="V21" s="85"/>
      <c r="AB21">
        <f t="shared" si="0"/>
        <v>0</v>
      </c>
    </row>
    <row r="22" spans="1:28" x14ac:dyDescent="0.25">
      <c r="A22" t="s">
        <v>358</v>
      </c>
      <c r="B22" s="16" t="s">
        <v>80</v>
      </c>
      <c r="C22" t="s">
        <v>104</v>
      </c>
      <c r="D22" s="15">
        <v>4.5</v>
      </c>
      <c r="J22" s="85"/>
      <c r="P22" s="85"/>
      <c r="V22" s="85"/>
      <c r="AB22">
        <f t="shared" si="0"/>
        <v>0</v>
      </c>
    </row>
    <row r="23" spans="1:28" x14ac:dyDescent="0.25">
      <c r="A23" t="s">
        <v>28</v>
      </c>
      <c r="B23" s="16" t="s">
        <v>78</v>
      </c>
      <c r="C23" t="s">
        <v>98</v>
      </c>
      <c r="D23" s="15">
        <v>8</v>
      </c>
      <c r="E23">
        <v>2</v>
      </c>
      <c r="G23">
        <v>3</v>
      </c>
      <c r="H23">
        <v>1</v>
      </c>
      <c r="I23">
        <v>1</v>
      </c>
      <c r="J23" s="85">
        <v>2</v>
      </c>
      <c r="K23" s="270">
        <v>2</v>
      </c>
      <c r="L23" s="270">
        <v>4</v>
      </c>
      <c r="N23">
        <v>4</v>
      </c>
      <c r="O23">
        <v>1</v>
      </c>
      <c r="P23" s="85"/>
      <c r="V23" s="85"/>
      <c r="AB23">
        <f t="shared" si="0"/>
        <v>20</v>
      </c>
    </row>
    <row r="24" spans="1:28" x14ac:dyDescent="0.25">
      <c r="A24" t="s">
        <v>26</v>
      </c>
      <c r="B24" s="16" t="s">
        <v>78</v>
      </c>
      <c r="C24" t="s">
        <v>98</v>
      </c>
      <c r="D24" s="15">
        <v>6.5</v>
      </c>
      <c r="E24">
        <v>1</v>
      </c>
      <c r="F24">
        <v>1</v>
      </c>
      <c r="G24">
        <v>1</v>
      </c>
      <c r="H24">
        <v>1</v>
      </c>
      <c r="J24" s="85"/>
      <c r="K24" s="270">
        <v>1</v>
      </c>
      <c r="L24" s="270">
        <v>2</v>
      </c>
      <c r="N24">
        <v>1</v>
      </c>
      <c r="O24">
        <v>2</v>
      </c>
      <c r="P24" s="85"/>
      <c r="V24" s="85"/>
      <c r="AB24">
        <f t="shared" si="0"/>
        <v>10</v>
      </c>
    </row>
    <row r="25" spans="1:28" x14ac:dyDescent="0.25">
      <c r="A25" t="s">
        <v>31</v>
      </c>
      <c r="B25" s="16" t="s">
        <v>80</v>
      </c>
      <c r="C25" t="s">
        <v>98</v>
      </c>
      <c r="D25" s="15">
        <v>6</v>
      </c>
      <c r="F25">
        <v>7</v>
      </c>
      <c r="G25">
        <v>4</v>
      </c>
      <c r="H25">
        <v>3</v>
      </c>
      <c r="J25" s="85">
        <v>1</v>
      </c>
      <c r="K25" s="270">
        <v>1</v>
      </c>
      <c r="L25" s="270">
        <v>1</v>
      </c>
      <c r="M25" s="270">
        <v>2</v>
      </c>
      <c r="N25" s="270">
        <v>1</v>
      </c>
      <c r="P25" s="85"/>
      <c r="V25" s="85"/>
      <c r="AB25">
        <f t="shared" si="0"/>
        <v>20</v>
      </c>
    </row>
    <row r="26" spans="1:28" x14ac:dyDescent="0.25">
      <c r="A26" t="s">
        <v>36</v>
      </c>
      <c r="B26" s="16" t="s">
        <v>78</v>
      </c>
      <c r="C26" t="s">
        <v>98</v>
      </c>
      <c r="D26" s="15">
        <v>5.5</v>
      </c>
      <c r="E26">
        <v>2</v>
      </c>
      <c r="G26">
        <v>1</v>
      </c>
      <c r="I26">
        <v>3</v>
      </c>
      <c r="J26" s="85">
        <v>1</v>
      </c>
      <c r="M26">
        <v>1</v>
      </c>
      <c r="N26">
        <v>1</v>
      </c>
      <c r="P26" s="85">
        <v>2</v>
      </c>
      <c r="V26" s="85"/>
      <c r="AB26">
        <f t="shared" si="0"/>
        <v>11</v>
      </c>
    </row>
    <row r="27" spans="1:28" x14ac:dyDescent="0.25">
      <c r="A27" t="s">
        <v>372</v>
      </c>
      <c r="B27" s="16" t="s">
        <v>78</v>
      </c>
      <c r="C27" t="s">
        <v>98</v>
      </c>
      <c r="D27" s="15">
        <v>5</v>
      </c>
      <c r="J27" s="85"/>
      <c r="M27">
        <v>3</v>
      </c>
      <c r="P27" s="85"/>
      <c r="V27" s="85"/>
      <c r="AB27">
        <f t="shared" si="0"/>
        <v>3</v>
      </c>
    </row>
    <row r="28" spans="1:28" x14ac:dyDescent="0.25">
      <c r="A28" t="s">
        <v>47</v>
      </c>
      <c r="B28" s="16" t="s">
        <v>79</v>
      </c>
      <c r="C28" t="s">
        <v>98</v>
      </c>
      <c r="D28" s="15">
        <v>5</v>
      </c>
      <c r="J28" s="85"/>
      <c r="M28">
        <v>2</v>
      </c>
      <c r="P28" s="85"/>
      <c r="V28" s="85"/>
      <c r="AB28">
        <f t="shared" si="0"/>
        <v>2</v>
      </c>
    </row>
    <row r="29" spans="1:28" x14ac:dyDescent="0.25">
      <c r="A29" t="s">
        <v>39</v>
      </c>
      <c r="B29" s="16" t="s">
        <v>80</v>
      </c>
      <c r="C29" t="s">
        <v>98</v>
      </c>
      <c r="D29" s="15">
        <v>5</v>
      </c>
      <c r="J29" s="85"/>
      <c r="P29" s="85"/>
      <c r="V29" s="85"/>
      <c r="AB29">
        <f t="shared" si="0"/>
        <v>0</v>
      </c>
    </row>
    <row r="30" spans="1:28" x14ac:dyDescent="0.25">
      <c r="A30" t="s">
        <v>85</v>
      </c>
      <c r="B30" s="16" t="s">
        <v>80</v>
      </c>
      <c r="C30" t="s">
        <v>98</v>
      </c>
      <c r="D30" s="15">
        <v>5</v>
      </c>
      <c r="F30">
        <v>1</v>
      </c>
      <c r="G30">
        <v>3</v>
      </c>
      <c r="H30">
        <v>2</v>
      </c>
      <c r="I30">
        <v>2</v>
      </c>
      <c r="J30" s="85">
        <v>2</v>
      </c>
      <c r="K30" s="270">
        <v>2</v>
      </c>
      <c r="L30" s="270">
        <v>1</v>
      </c>
      <c r="O30">
        <v>1</v>
      </c>
      <c r="P30" s="85">
        <v>5</v>
      </c>
      <c r="V30" s="85"/>
      <c r="AB30">
        <f t="shared" si="0"/>
        <v>19</v>
      </c>
    </row>
    <row r="31" spans="1:28" x14ac:dyDescent="0.25">
      <c r="A31" t="s">
        <v>38</v>
      </c>
      <c r="B31" s="16" t="s">
        <v>80</v>
      </c>
      <c r="C31" t="s">
        <v>98</v>
      </c>
      <c r="D31" s="15">
        <v>4.5</v>
      </c>
      <c r="H31">
        <v>1</v>
      </c>
      <c r="J31" s="85"/>
      <c r="K31">
        <v>2</v>
      </c>
      <c r="M31">
        <v>2</v>
      </c>
      <c r="P31" s="85">
        <v>1</v>
      </c>
      <c r="V31" s="85"/>
      <c r="AB31">
        <f t="shared" si="0"/>
        <v>6</v>
      </c>
    </row>
    <row r="32" spans="1:28" x14ac:dyDescent="0.25">
      <c r="A32" t="s">
        <v>35</v>
      </c>
      <c r="B32" s="16" t="s">
        <v>80</v>
      </c>
      <c r="C32" t="s">
        <v>98</v>
      </c>
      <c r="D32" s="15">
        <v>4.5</v>
      </c>
      <c r="H32">
        <v>1</v>
      </c>
      <c r="J32" s="85"/>
      <c r="K32">
        <v>1</v>
      </c>
      <c r="P32" s="85"/>
      <c r="V32" s="85"/>
      <c r="AB32">
        <f t="shared" si="0"/>
        <v>2</v>
      </c>
    </row>
    <row r="33" spans="1:28" x14ac:dyDescent="0.25">
      <c r="A33" t="s">
        <v>357</v>
      </c>
      <c r="B33" s="16" t="s">
        <v>80</v>
      </c>
      <c r="C33" t="s">
        <v>98</v>
      </c>
      <c r="D33" s="15">
        <v>4.5</v>
      </c>
      <c r="J33" s="85"/>
      <c r="P33" s="85"/>
      <c r="V33" s="85"/>
      <c r="AB33">
        <f t="shared" si="0"/>
        <v>0</v>
      </c>
    </row>
    <row r="34" spans="1:28" x14ac:dyDescent="0.25">
      <c r="A34" t="s">
        <v>123</v>
      </c>
      <c r="B34" s="16" t="s">
        <v>78</v>
      </c>
      <c r="C34" t="s">
        <v>105</v>
      </c>
      <c r="D34" s="15">
        <v>10</v>
      </c>
      <c r="H34">
        <v>2</v>
      </c>
      <c r="J34" s="85"/>
      <c r="L34">
        <v>1</v>
      </c>
      <c r="O34">
        <v>1</v>
      </c>
      <c r="P34" s="85">
        <v>2</v>
      </c>
      <c r="V34" s="85"/>
      <c r="AB34">
        <f t="shared" si="0"/>
        <v>6</v>
      </c>
    </row>
    <row r="35" spans="1:28" x14ac:dyDescent="0.25">
      <c r="A35" t="s">
        <v>33</v>
      </c>
      <c r="B35" s="16" t="s">
        <v>79</v>
      </c>
      <c r="C35" t="s">
        <v>105</v>
      </c>
      <c r="D35" s="15">
        <v>8.5</v>
      </c>
      <c r="F35">
        <v>1</v>
      </c>
      <c r="G35">
        <v>3</v>
      </c>
      <c r="H35">
        <v>4</v>
      </c>
      <c r="I35">
        <v>5</v>
      </c>
      <c r="J35" s="85">
        <v>5</v>
      </c>
      <c r="K35" s="270">
        <v>4</v>
      </c>
      <c r="M35">
        <v>2</v>
      </c>
      <c r="N35">
        <v>2</v>
      </c>
      <c r="P35" s="85">
        <v>4</v>
      </c>
      <c r="V35" s="85"/>
      <c r="AB35">
        <f t="shared" si="0"/>
        <v>30</v>
      </c>
    </row>
    <row r="36" spans="1:28" x14ac:dyDescent="0.25">
      <c r="A36" t="s">
        <v>81</v>
      </c>
      <c r="B36" s="16" t="s">
        <v>78</v>
      </c>
      <c r="C36" t="s">
        <v>105</v>
      </c>
      <c r="D36" s="15">
        <v>7.5</v>
      </c>
      <c r="E36">
        <v>4</v>
      </c>
      <c r="F36">
        <v>1</v>
      </c>
      <c r="G36">
        <v>1</v>
      </c>
      <c r="H36">
        <v>3</v>
      </c>
      <c r="J36" s="85">
        <v>2</v>
      </c>
      <c r="L36">
        <v>2</v>
      </c>
      <c r="M36">
        <v>1</v>
      </c>
      <c r="N36">
        <v>1</v>
      </c>
      <c r="O36">
        <v>3</v>
      </c>
      <c r="P36" s="85">
        <v>1</v>
      </c>
      <c r="V36" s="85"/>
      <c r="AB36">
        <f t="shared" si="0"/>
        <v>19</v>
      </c>
    </row>
    <row r="37" spans="1:28" x14ac:dyDescent="0.25">
      <c r="A37" t="s">
        <v>16</v>
      </c>
      <c r="B37" s="16" t="s">
        <v>80</v>
      </c>
      <c r="C37" t="s">
        <v>105</v>
      </c>
      <c r="D37" s="15">
        <v>7.5</v>
      </c>
      <c r="E37">
        <v>4</v>
      </c>
      <c r="F37">
        <v>1</v>
      </c>
      <c r="H37">
        <v>3</v>
      </c>
      <c r="I37">
        <v>8</v>
      </c>
      <c r="J37" s="85">
        <v>4</v>
      </c>
      <c r="K37" s="270">
        <v>2</v>
      </c>
      <c r="M37">
        <v>2</v>
      </c>
      <c r="N37">
        <v>4</v>
      </c>
      <c r="O37">
        <v>3</v>
      </c>
      <c r="P37" s="85">
        <v>3</v>
      </c>
      <c r="V37" s="85"/>
      <c r="AB37">
        <f t="shared" si="0"/>
        <v>34</v>
      </c>
    </row>
    <row r="38" spans="1:28" x14ac:dyDescent="0.25">
      <c r="A38" t="s">
        <v>23</v>
      </c>
      <c r="B38" s="16" t="s">
        <v>78</v>
      </c>
      <c r="C38" t="s">
        <v>105</v>
      </c>
      <c r="D38" s="15">
        <v>7</v>
      </c>
      <c r="E38">
        <v>1</v>
      </c>
      <c r="H38">
        <v>3</v>
      </c>
      <c r="I38">
        <v>6</v>
      </c>
      <c r="J38" s="85">
        <v>2</v>
      </c>
      <c r="K38" s="270">
        <v>6</v>
      </c>
      <c r="L38" s="270">
        <v>1</v>
      </c>
      <c r="M38" s="270">
        <v>4</v>
      </c>
      <c r="N38" s="270">
        <v>3</v>
      </c>
      <c r="O38" s="270">
        <v>6</v>
      </c>
      <c r="P38" s="85">
        <v>7</v>
      </c>
      <c r="V38" s="85"/>
      <c r="AB38">
        <f t="shared" si="0"/>
        <v>39</v>
      </c>
    </row>
    <row r="39" spans="1:28" x14ac:dyDescent="0.25">
      <c r="A39" t="s">
        <v>86</v>
      </c>
      <c r="B39" s="16" t="s">
        <v>80</v>
      </c>
      <c r="C39" t="s">
        <v>105</v>
      </c>
      <c r="D39" s="15">
        <v>6.5</v>
      </c>
      <c r="J39" s="85"/>
      <c r="K39" s="270">
        <v>1</v>
      </c>
      <c r="L39">
        <v>2</v>
      </c>
      <c r="M39" s="270">
        <v>1</v>
      </c>
      <c r="N39" s="270">
        <v>4</v>
      </c>
      <c r="O39" s="270">
        <v>4</v>
      </c>
      <c r="P39" s="85"/>
      <c r="V39" s="85"/>
      <c r="AB39">
        <f t="shared" si="0"/>
        <v>12</v>
      </c>
    </row>
    <row r="40" spans="1:28" x14ac:dyDescent="0.25">
      <c r="A40" t="s">
        <v>25</v>
      </c>
      <c r="B40" s="16" t="s">
        <v>80</v>
      </c>
      <c r="C40" t="s">
        <v>105</v>
      </c>
      <c r="D40" s="15">
        <v>6.5</v>
      </c>
      <c r="E40">
        <v>3</v>
      </c>
      <c r="G40">
        <v>2</v>
      </c>
      <c r="J40" s="85"/>
      <c r="K40">
        <v>2</v>
      </c>
      <c r="P40" s="85"/>
      <c r="V40" s="85"/>
      <c r="AB40">
        <f t="shared" si="0"/>
        <v>7</v>
      </c>
    </row>
    <row r="41" spans="1:28" x14ac:dyDescent="0.25">
      <c r="A41" t="s">
        <v>83</v>
      </c>
      <c r="B41" s="16" t="s">
        <v>79</v>
      </c>
      <c r="C41" t="s">
        <v>105</v>
      </c>
      <c r="D41" s="15">
        <v>6</v>
      </c>
      <c r="E41">
        <v>2</v>
      </c>
      <c r="F41">
        <v>2</v>
      </c>
      <c r="G41">
        <v>5</v>
      </c>
      <c r="H41">
        <v>2</v>
      </c>
      <c r="J41" s="85">
        <v>5</v>
      </c>
      <c r="K41" s="270">
        <v>1</v>
      </c>
      <c r="N41">
        <v>2</v>
      </c>
      <c r="O41">
        <v>4</v>
      </c>
      <c r="P41" s="85">
        <v>2</v>
      </c>
      <c r="V41" s="85"/>
      <c r="AB41">
        <f t="shared" si="0"/>
        <v>25</v>
      </c>
    </row>
    <row r="42" spans="1:28" x14ac:dyDescent="0.25">
      <c r="A42" t="s">
        <v>84</v>
      </c>
      <c r="B42" s="16" t="s">
        <v>79</v>
      </c>
      <c r="C42" t="s">
        <v>105</v>
      </c>
      <c r="D42" s="15">
        <v>6</v>
      </c>
      <c r="E42">
        <v>3</v>
      </c>
      <c r="G42">
        <v>1</v>
      </c>
      <c r="H42">
        <v>2</v>
      </c>
      <c r="I42">
        <v>2</v>
      </c>
      <c r="J42" s="85"/>
      <c r="K42" s="270">
        <v>1</v>
      </c>
      <c r="L42" s="270">
        <v>3</v>
      </c>
      <c r="M42" s="270">
        <v>2</v>
      </c>
      <c r="N42" s="270">
        <v>2</v>
      </c>
      <c r="O42" s="270">
        <v>1</v>
      </c>
      <c r="P42" s="85">
        <v>2</v>
      </c>
      <c r="V42" s="85"/>
      <c r="AB42">
        <f t="shared" si="0"/>
        <v>19</v>
      </c>
    </row>
    <row r="43" spans="1:28" x14ac:dyDescent="0.25">
      <c r="A43" t="s">
        <v>30</v>
      </c>
      <c r="B43" s="16" t="s">
        <v>79</v>
      </c>
      <c r="C43" t="s">
        <v>105</v>
      </c>
      <c r="D43" s="15">
        <v>5</v>
      </c>
      <c r="E43">
        <v>1</v>
      </c>
      <c r="I43">
        <v>1</v>
      </c>
      <c r="J43" s="85"/>
      <c r="K43">
        <v>2</v>
      </c>
      <c r="L43">
        <v>2</v>
      </c>
      <c r="N43" s="270">
        <v>1</v>
      </c>
      <c r="P43" s="85">
        <v>3</v>
      </c>
      <c r="V43" s="85"/>
      <c r="AB43">
        <f t="shared" si="0"/>
        <v>10</v>
      </c>
    </row>
    <row r="44" spans="1:28" x14ac:dyDescent="0.25">
      <c r="A44" t="s">
        <v>20</v>
      </c>
      <c r="B44" s="16" t="s">
        <v>80</v>
      </c>
      <c r="C44" t="s">
        <v>105</v>
      </c>
      <c r="D44" s="15">
        <v>5</v>
      </c>
      <c r="J44" s="85">
        <v>3</v>
      </c>
      <c r="K44">
        <v>2</v>
      </c>
      <c r="L44">
        <v>5</v>
      </c>
      <c r="M44">
        <v>3</v>
      </c>
      <c r="O44">
        <v>1</v>
      </c>
      <c r="P44" s="85">
        <v>2</v>
      </c>
      <c r="V44" s="85"/>
      <c r="AB44">
        <f t="shared" si="0"/>
        <v>16</v>
      </c>
    </row>
    <row r="45" spans="1:28" x14ac:dyDescent="0.25">
      <c r="A45" t="s">
        <v>32</v>
      </c>
      <c r="B45" s="16" t="s">
        <v>79</v>
      </c>
      <c r="C45" t="s">
        <v>105</v>
      </c>
      <c r="D45" s="15">
        <v>5</v>
      </c>
      <c r="E45">
        <v>1</v>
      </c>
      <c r="F45">
        <v>2</v>
      </c>
      <c r="H45">
        <v>1</v>
      </c>
      <c r="I45">
        <v>2</v>
      </c>
      <c r="J45" s="85"/>
      <c r="K45" s="270">
        <v>2</v>
      </c>
      <c r="L45" s="270">
        <v>1</v>
      </c>
      <c r="M45" s="270">
        <v>1</v>
      </c>
      <c r="N45" s="270">
        <v>3</v>
      </c>
      <c r="P45" s="85"/>
      <c r="V45" s="85"/>
      <c r="AB45">
        <f t="shared" si="0"/>
        <v>13</v>
      </c>
    </row>
    <row r="46" spans="1:28" x14ac:dyDescent="0.25">
      <c r="A46" t="s">
        <v>9</v>
      </c>
      <c r="B46" s="16" t="s">
        <v>79</v>
      </c>
      <c r="C46" t="s">
        <v>105</v>
      </c>
      <c r="D46" s="15">
        <v>5</v>
      </c>
      <c r="E46">
        <v>2</v>
      </c>
      <c r="H46">
        <v>1</v>
      </c>
      <c r="J46" s="85"/>
      <c r="L46">
        <v>2</v>
      </c>
      <c r="M46">
        <v>3</v>
      </c>
      <c r="P46" s="85"/>
      <c r="V46" s="85"/>
      <c r="AB46">
        <f t="shared" si="0"/>
        <v>8</v>
      </c>
    </row>
    <row r="47" spans="1:28" x14ac:dyDescent="0.25">
      <c r="A47" t="s">
        <v>14</v>
      </c>
      <c r="B47" s="16" t="s">
        <v>80</v>
      </c>
      <c r="C47" t="s">
        <v>105</v>
      </c>
      <c r="D47" s="15">
        <v>4.5</v>
      </c>
      <c r="J47" s="85"/>
      <c r="P47" s="85"/>
      <c r="V47" s="85"/>
      <c r="AB47">
        <f t="shared" si="0"/>
        <v>0</v>
      </c>
    </row>
    <row r="48" spans="1:28" x14ac:dyDescent="0.25">
      <c r="A48" t="s">
        <v>21</v>
      </c>
      <c r="B48" s="16" t="s">
        <v>80</v>
      </c>
      <c r="C48" t="s">
        <v>105</v>
      </c>
      <c r="D48" s="15">
        <v>4.5</v>
      </c>
      <c r="J48" s="85"/>
      <c r="P48" s="85"/>
      <c r="V48" s="85"/>
      <c r="AB48">
        <f t="shared" si="0"/>
        <v>0</v>
      </c>
    </row>
    <row r="49" spans="1:28" x14ac:dyDescent="0.25">
      <c r="A49" t="s">
        <v>34</v>
      </c>
      <c r="B49" s="16" t="s">
        <v>80</v>
      </c>
      <c r="C49" t="s">
        <v>105</v>
      </c>
      <c r="D49" s="15">
        <v>4.5</v>
      </c>
      <c r="J49" s="85"/>
      <c r="P49" s="85"/>
      <c r="V49" s="85"/>
      <c r="AB49">
        <f t="shared" si="0"/>
        <v>0</v>
      </c>
    </row>
    <row r="50" spans="1:28" x14ac:dyDescent="0.25">
      <c r="A50" t="s">
        <v>369</v>
      </c>
      <c r="B50" s="16" t="s">
        <v>80</v>
      </c>
      <c r="C50" t="s">
        <v>105</v>
      </c>
      <c r="D50" s="15">
        <v>4.5</v>
      </c>
      <c r="J50" s="85"/>
      <c r="P50" s="85"/>
      <c r="V50" s="85"/>
      <c r="AB50">
        <f t="shared" si="0"/>
        <v>0</v>
      </c>
    </row>
    <row r="51" spans="1:28" x14ac:dyDescent="0.25">
      <c r="A51" t="s">
        <v>42</v>
      </c>
      <c r="B51" s="16" t="s">
        <v>80</v>
      </c>
      <c r="C51" t="s">
        <v>105</v>
      </c>
      <c r="D51" s="15">
        <v>4.5</v>
      </c>
      <c r="J51" s="85"/>
      <c r="P51" s="85"/>
      <c r="V51" s="85"/>
      <c r="AB51">
        <f t="shared" si="0"/>
        <v>0</v>
      </c>
    </row>
    <row r="52" spans="1:28" x14ac:dyDescent="0.25">
      <c r="A52" t="s">
        <v>5</v>
      </c>
      <c r="B52" s="16" t="s">
        <v>78</v>
      </c>
      <c r="C52" t="s">
        <v>99</v>
      </c>
      <c r="D52" s="15">
        <v>8</v>
      </c>
      <c r="J52" s="85"/>
      <c r="P52" s="85"/>
      <c r="V52" s="85"/>
      <c r="AB52">
        <f t="shared" si="0"/>
        <v>0</v>
      </c>
    </row>
    <row r="53" spans="1:28" x14ac:dyDescent="0.25">
      <c r="A53" t="s">
        <v>3</v>
      </c>
      <c r="B53" s="16" t="s">
        <v>79</v>
      </c>
      <c r="C53" t="s">
        <v>99</v>
      </c>
      <c r="D53" s="15">
        <v>7.5</v>
      </c>
      <c r="J53" s="85"/>
      <c r="P53" s="85"/>
      <c r="V53" s="85"/>
      <c r="AB53">
        <f t="shared" si="0"/>
        <v>0</v>
      </c>
    </row>
    <row r="54" spans="1:28" x14ac:dyDescent="0.25">
      <c r="A54" t="s">
        <v>4</v>
      </c>
      <c r="B54" s="16" t="s">
        <v>78</v>
      </c>
      <c r="C54" t="s">
        <v>99</v>
      </c>
      <c r="D54" s="15">
        <v>7.5</v>
      </c>
      <c r="J54" s="85"/>
      <c r="P54" s="85"/>
      <c r="V54" s="85"/>
      <c r="AB54">
        <f t="shared" si="0"/>
        <v>0</v>
      </c>
    </row>
    <row r="55" spans="1:28" x14ac:dyDescent="0.25">
      <c r="A55" t="s">
        <v>10</v>
      </c>
      <c r="B55" s="16" t="s">
        <v>80</v>
      </c>
      <c r="C55" t="s">
        <v>99</v>
      </c>
      <c r="D55" s="15">
        <v>6</v>
      </c>
      <c r="J55" s="85"/>
      <c r="P55" s="85"/>
      <c r="V55" s="85"/>
      <c r="AB55">
        <f t="shared" si="0"/>
        <v>0</v>
      </c>
    </row>
    <row r="56" spans="1:28" x14ac:dyDescent="0.25">
      <c r="A56" t="s">
        <v>7</v>
      </c>
      <c r="B56" s="16" t="s">
        <v>80</v>
      </c>
      <c r="C56" t="s">
        <v>99</v>
      </c>
      <c r="D56" s="15">
        <v>5</v>
      </c>
      <c r="J56" s="85"/>
      <c r="P56" s="85"/>
      <c r="V56" s="85"/>
      <c r="AB56">
        <f t="shared" si="0"/>
        <v>0</v>
      </c>
    </row>
    <row r="57" spans="1:28" x14ac:dyDescent="0.25">
      <c r="A57" t="s">
        <v>24</v>
      </c>
      <c r="B57" s="16" t="s">
        <v>79</v>
      </c>
      <c r="C57" t="s">
        <v>99</v>
      </c>
      <c r="D57" s="15">
        <v>4.5</v>
      </c>
      <c r="J57" s="85"/>
      <c r="P57" s="85"/>
      <c r="V57" s="85"/>
      <c r="AB57">
        <f t="shared" si="0"/>
        <v>0</v>
      </c>
    </row>
    <row r="58" spans="1:28" x14ac:dyDescent="0.25">
      <c r="A58" t="s">
        <v>370</v>
      </c>
      <c r="B58" s="16" t="s">
        <v>80</v>
      </c>
      <c r="C58" t="s">
        <v>99</v>
      </c>
      <c r="D58" s="15">
        <v>4.5</v>
      </c>
      <c r="J58" s="60"/>
      <c r="P58" s="60"/>
      <c r="V58" s="60"/>
      <c r="AB58">
        <f t="shared" si="0"/>
        <v>0</v>
      </c>
    </row>
  </sheetData>
  <mergeCells count="2">
    <mergeCell ref="E3:Z3"/>
    <mergeCell ref="AB4:AB5"/>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H58"/>
  <sheetViews>
    <sheetView zoomScale="85" zoomScaleNormal="85" workbookViewId="0">
      <pane xSplit="4" ySplit="5" topLeftCell="E12" activePane="bottomRight" state="frozen"/>
      <selection activeCell="R31" sqref="R31"/>
      <selection pane="topRight" activeCell="R31" sqref="R31"/>
      <selection pane="bottomLeft" activeCell="R31" sqref="R31"/>
      <selection pane="bottomRight" activeCell="R31" sqref="R31"/>
    </sheetView>
  </sheetViews>
  <sheetFormatPr defaultRowHeight="15" x14ac:dyDescent="0.25"/>
  <cols>
    <col min="1" max="1" width="19.28515625" bestFit="1" customWidth="1"/>
    <col min="3" max="3" width="13.85546875" bestFit="1" customWidth="1"/>
    <col min="5" max="26" width="13.140625" customWidth="1"/>
    <col min="27" max="27" width="2.85546875" customWidth="1"/>
  </cols>
  <sheetData>
    <row r="1" spans="1:34" x14ac:dyDescent="0.25">
      <c r="A1" s="83" t="s">
        <v>180</v>
      </c>
    </row>
    <row r="2" spans="1:34" x14ac:dyDescent="0.25">
      <c r="A2" s="83" t="s">
        <v>261</v>
      </c>
    </row>
    <row r="3" spans="1:34" x14ac:dyDescent="0.25">
      <c r="E3" s="513" t="s">
        <v>199</v>
      </c>
      <c r="F3" s="513"/>
      <c r="G3" s="513"/>
      <c r="H3" s="513"/>
      <c r="I3" s="513"/>
      <c r="J3" s="513"/>
      <c r="K3" s="513"/>
      <c r="L3" s="513"/>
      <c r="M3" s="513"/>
      <c r="N3" s="513"/>
      <c r="O3" s="513"/>
      <c r="P3" s="513"/>
      <c r="Q3" s="513"/>
      <c r="R3" s="513"/>
      <c r="S3" s="513"/>
      <c r="T3" s="513"/>
      <c r="U3" s="513"/>
      <c r="V3" s="513"/>
      <c r="W3" s="513"/>
      <c r="X3" s="513"/>
      <c r="Y3" s="513"/>
      <c r="Z3" s="513"/>
    </row>
    <row r="4" spans="1:34" x14ac:dyDescent="0.25">
      <c r="E4" s="1" t="s">
        <v>200</v>
      </c>
      <c r="F4" s="1" t="s">
        <v>201</v>
      </c>
      <c r="G4" s="1" t="s">
        <v>205</v>
      </c>
      <c r="H4" s="1" t="s">
        <v>202</v>
      </c>
      <c r="I4" s="1" t="s">
        <v>203</v>
      </c>
      <c r="J4" s="84" t="s">
        <v>204</v>
      </c>
      <c r="K4" s="1" t="s">
        <v>206</v>
      </c>
      <c r="L4" s="1" t="s">
        <v>207</v>
      </c>
      <c r="M4" s="1" t="s">
        <v>208</v>
      </c>
      <c r="N4" s="1" t="s">
        <v>209</v>
      </c>
      <c r="O4" s="1" t="s">
        <v>210</v>
      </c>
      <c r="P4" s="84" t="s">
        <v>211</v>
      </c>
      <c r="Q4" s="1" t="s">
        <v>212</v>
      </c>
      <c r="R4" s="1" t="s">
        <v>213</v>
      </c>
      <c r="S4" s="1" t="s">
        <v>214</v>
      </c>
      <c r="T4" s="1" t="s">
        <v>215</v>
      </c>
      <c r="U4" s="1" t="s">
        <v>216</v>
      </c>
      <c r="V4" s="84" t="s">
        <v>217</v>
      </c>
      <c r="W4" s="1" t="s">
        <v>222</v>
      </c>
      <c r="X4" s="1" t="s">
        <v>223</v>
      </c>
      <c r="Y4" s="1" t="s">
        <v>224</v>
      </c>
      <c r="Z4" s="1" t="s">
        <v>225</v>
      </c>
      <c r="AB4" s="513" t="s">
        <v>73</v>
      </c>
    </row>
    <row r="5" spans="1:34" x14ac:dyDescent="0.25">
      <c r="A5" s="1" t="s">
        <v>57</v>
      </c>
      <c r="B5" s="1" t="s">
        <v>77</v>
      </c>
      <c r="C5" s="1" t="s">
        <v>103</v>
      </c>
      <c r="D5" s="1" t="s">
        <v>106</v>
      </c>
      <c r="E5" s="1" t="s">
        <v>181</v>
      </c>
      <c r="F5" s="1" t="s">
        <v>182</v>
      </c>
      <c r="G5" s="1" t="s">
        <v>183</v>
      </c>
      <c r="H5" s="1" t="s">
        <v>184</v>
      </c>
      <c r="I5" s="1" t="s">
        <v>185</v>
      </c>
      <c r="J5" s="84" t="s">
        <v>186</v>
      </c>
      <c r="K5" s="1" t="s">
        <v>187</v>
      </c>
      <c r="L5" s="1" t="s">
        <v>188</v>
      </c>
      <c r="M5" s="1" t="s">
        <v>189</v>
      </c>
      <c r="N5" s="1" t="s">
        <v>190</v>
      </c>
      <c r="O5" s="1" t="s">
        <v>191</v>
      </c>
      <c r="P5" s="84" t="s">
        <v>192</v>
      </c>
      <c r="Q5" s="1" t="s">
        <v>193</v>
      </c>
      <c r="R5" s="1" t="s">
        <v>194</v>
      </c>
      <c r="S5" s="1" t="s">
        <v>195</v>
      </c>
      <c r="T5" s="1" t="s">
        <v>196</v>
      </c>
      <c r="U5" s="1" t="s">
        <v>197</v>
      </c>
      <c r="V5" s="84" t="s">
        <v>198</v>
      </c>
      <c r="W5" s="1" t="s">
        <v>218</v>
      </c>
      <c r="X5" s="1" t="s">
        <v>219</v>
      </c>
      <c r="Y5" s="1" t="s">
        <v>220</v>
      </c>
      <c r="Z5" s="1" t="s">
        <v>221</v>
      </c>
      <c r="AA5" s="1"/>
      <c r="AB5" s="513"/>
      <c r="AC5" s="1"/>
      <c r="AD5" s="1"/>
      <c r="AE5" s="1"/>
      <c r="AF5" s="1"/>
      <c r="AG5" s="1"/>
      <c r="AH5" s="1"/>
    </row>
    <row r="6" spans="1:34" x14ac:dyDescent="0.25">
      <c r="A6" t="s">
        <v>2</v>
      </c>
      <c r="B6" s="16">
        <v>1</v>
      </c>
      <c r="C6" t="s">
        <v>104</v>
      </c>
      <c r="D6" s="15">
        <v>8.5</v>
      </c>
      <c r="J6" s="85"/>
      <c r="P6" s="85"/>
      <c r="V6" s="85"/>
      <c r="AB6" s="135">
        <f>SUM(E6:Z6)</f>
        <v>0</v>
      </c>
    </row>
    <row r="7" spans="1:34" x14ac:dyDescent="0.25">
      <c r="A7" t="s">
        <v>6</v>
      </c>
      <c r="B7" s="16" t="s">
        <v>78</v>
      </c>
      <c r="C7" t="s">
        <v>104</v>
      </c>
      <c r="D7" s="15">
        <v>7</v>
      </c>
      <c r="J7" s="85"/>
      <c r="P7" s="85"/>
      <c r="V7" s="85"/>
      <c r="AB7" s="135">
        <f t="shared" ref="AB7:AB58" si="0">SUM(E7:Z7)</f>
        <v>0</v>
      </c>
    </row>
    <row r="8" spans="1:34" x14ac:dyDescent="0.25">
      <c r="A8" t="s">
        <v>12</v>
      </c>
      <c r="B8" s="16" t="s">
        <v>78</v>
      </c>
      <c r="C8" t="s">
        <v>104</v>
      </c>
      <c r="D8" s="15">
        <v>7</v>
      </c>
      <c r="J8" s="85"/>
      <c r="P8" s="85"/>
      <c r="V8" s="85"/>
      <c r="AB8" s="135">
        <f t="shared" si="0"/>
        <v>0</v>
      </c>
    </row>
    <row r="9" spans="1:34" x14ac:dyDescent="0.25">
      <c r="A9" t="s">
        <v>82</v>
      </c>
      <c r="B9" s="16" t="s">
        <v>79</v>
      </c>
      <c r="C9" t="s">
        <v>104</v>
      </c>
      <c r="D9" s="15">
        <v>6.5</v>
      </c>
      <c r="J9" s="85"/>
      <c r="P9" s="85"/>
      <c r="V9" s="85"/>
      <c r="AB9" s="135">
        <f t="shared" si="0"/>
        <v>0</v>
      </c>
    </row>
    <row r="10" spans="1:34" x14ac:dyDescent="0.25">
      <c r="A10" t="s">
        <v>0</v>
      </c>
      <c r="B10" s="16" t="s">
        <v>78</v>
      </c>
      <c r="C10" t="s">
        <v>104</v>
      </c>
      <c r="D10" s="15">
        <v>5.5</v>
      </c>
      <c r="J10" s="85"/>
      <c r="P10" s="85"/>
      <c r="V10" s="85"/>
      <c r="AB10" s="135">
        <f t="shared" si="0"/>
        <v>0</v>
      </c>
    </row>
    <row r="11" spans="1:34" x14ac:dyDescent="0.25">
      <c r="A11" t="s">
        <v>8</v>
      </c>
      <c r="B11" s="16" t="s">
        <v>80</v>
      </c>
      <c r="C11" t="s">
        <v>104</v>
      </c>
      <c r="D11" s="15">
        <v>5.5</v>
      </c>
      <c r="J11" s="85"/>
      <c r="P11" s="85"/>
      <c r="V11" s="85"/>
      <c r="AB11" s="135">
        <f t="shared" si="0"/>
        <v>0</v>
      </c>
    </row>
    <row r="12" spans="1:34" x14ac:dyDescent="0.25">
      <c r="A12" t="s">
        <v>110</v>
      </c>
      <c r="B12" s="16" t="s">
        <v>79</v>
      </c>
      <c r="C12" t="s">
        <v>104</v>
      </c>
      <c r="D12" s="15">
        <v>5.5</v>
      </c>
      <c r="J12" s="85"/>
      <c r="P12" s="85"/>
      <c r="V12" s="85"/>
      <c r="AB12" s="135">
        <f t="shared" si="0"/>
        <v>0</v>
      </c>
    </row>
    <row r="13" spans="1:34" x14ac:dyDescent="0.25">
      <c r="A13" t="s">
        <v>11</v>
      </c>
      <c r="B13" s="16" t="s">
        <v>80</v>
      </c>
      <c r="C13" t="s">
        <v>104</v>
      </c>
      <c r="D13" s="15">
        <v>5.5</v>
      </c>
      <c r="J13" s="85"/>
      <c r="P13" s="85"/>
      <c r="V13" s="85"/>
      <c r="AB13" s="135">
        <f t="shared" si="0"/>
        <v>0</v>
      </c>
    </row>
    <row r="14" spans="1:34" x14ac:dyDescent="0.25">
      <c r="A14" t="s">
        <v>15</v>
      </c>
      <c r="B14" s="16" t="s">
        <v>79</v>
      </c>
      <c r="C14" t="s">
        <v>104</v>
      </c>
      <c r="D14" s="15">
        <v>5</v>
      </c>
      <c r="J14" s="85"/>
      <c r="P14" s="85"/>
      <c r="V14" s="85"/>
      <c r="AB14" s="135">
        <f t="shared" si="0"/>
        <v>0</v>
      </c>
    </row>
    <row r="15" spans="1:34" x14ac:dyDescent="0.25">
      <c r="A15" t="s">
        <v>13</v>
      </c>
      <c r="B15" s="16" t="s">
        <v>79</v>
      </c>
      <c r="C15" t="s">
        <v>104</v>
      </c>
      <c r="D15" s="15">
        <v>5</v>
      </c>
      <c r="J15" s="85"/>
      <c r="P15" s="85"/>
      <c r="V15" s="85"/>
      <c r="AB15" s="135">
        <f t="shared" si="0"/>
        <v>0</v>
      </c>
    </row>
    <row r="16" spans="1:34" x14ac:dyDescent="0.25">
      <c r="A16" t="s">
        <v>19</v>
      </c>
      <c r="B16" s="16" t="s">
        <v>79</v>
      </c>
      <c r="C16" t="s">
        <v>104</v>
      </c>
      <c r="D16" s="15">
        <v>5</v>
      </c>
      <c r="J16" s="85"/>
      <c r="P16" s="85"/>
      <c r="V16" s="85"/>
      <c r="AB16" s="135">
        <f t="shared" si="0"/>
        <v>0</v>
      </c>
    </row>
    <row r="17" spans="1:28" x14ac:dyDescent="0.25">
      <c r="A17" t="s">
        <v>18</v>
      </c>
      <c r="B17" s="16" t="s">
        <v>80</v>
      </c>
      <c r="C17" t="s">
        <v>104</v>
      </c>
      <c r="D17" s="15">
        <v>4.5</v>
      </c>
      <c r="J17" s="85"/>
      <c r="P17" s="85"/>
      <c r="V17" s="85"/>
      <c r="AB17" s="135">
        <f t="shared" si="0"/>
        <v>0</v>
      </c>
    </row>
    <row r="18" spans="1:28" x14ac:dyDescent="0.25">
      <c r="A18" t="s">
        <v>27</v>
      </c>
      <c r="B18" s="16" t="s">
        <v>80</v>
      </c>
      <c r="C18" t="s">
        <v>104</v>
      </c>
      <c r="D18" s="15">
        <v>4.5</v>
      </c>
      <c r="J18" s="85"/>
      <c r="P18" s="85"/>
      <c r="V18" s="85"/>
      <c r="AB18" s="135">
        <f t="shared" si="0"/>
        <v>0</v>
      </c>
    </row>
    <row r="19" spans="1:28" x14ac:dyDescent="0.25">
      <c r="A19" t="s">
        <v>374</v>
      </c>
      <c r="B19" s="16" t="s">
        <v>80</v>
      </c>
      <c r="C19" t="s">
        <v>104</v>
      </c>
      <c r="D19" s="15">
        <v>4.5</v>
      </c>
      <c r="J19" s="85"/>
      <c r="P19" s="85"/>
      <c r="V19" s="85"/>
      <c r="AB19" s="135">
        <f t="shared" si="0"/>
        <v>0</v>
      </c>
    </row>
    <row r="20" spans="1:28" x14ac:dyDescent="0.25">
      <c r="A20" t="s">
        <v>375</v>
      </c>
      <c r="B20" s="16" t="s">
        <v>80</v>
      </c>
      <c r="C20" t="s">
        <v>104</v>
      </c>
      <c r="D20" s="15">
        <v>4.5</v>
      </c>
      <c r="J20" s="85"/>
      <c r="P20" s="85"/>
      <c r="V20" s="85"/>
      <c r="AB20" s="135">
        <f t="shared" si="0"/>
        <v>0</v>
      </c>
    </row>
    <row r="21" spans="1:28" x14ac:dyDescent="0.25">
      <c r="A21" t="s">
        <v>37</v>
      </c>
      <c r="B21" s="16" t="s">
        <v>80</v>
      </c>
      <c r="C21" t="s">
        <v>104</v>
      </c>
      <c r="D21" s="15">
        <v>4.5</v>
      </c>
      <c r="J21" s="85"/>
      <c r="P21" s="85"/>
      <c r="V21" s="85"/>
      <c r="AB21" s="135">
        <f t="shared" si="0"/>
        <v>0</v>
      </c>
    </row>
    <row r="22" spans="1:28" x14ac:dyDescent="0.25">
      <c r="A22" t="s">
        <v>358</v>
      </c>
      <c r="B22" s="16" t="s">
        <v>80</v>
      </c>
      <c r="C22" t="s">
        <v>104</v>
      </c>
      <c r="D22" s="15">
        <v>4.5</v>
      </c>
      <c r="J22" s="85"/>
      <c r="P22" s="85"/>
      <c r="V22" s="85"/>
      <c r="AB22" s="135">
        <f t="shared" si="0"/>
        <v>0</v>
      </c>
    </row>
    <row r="23" spans="1:28" x14ac:dyDescent="0.25">
      <c r="A23" t="s">
        <v>28</v>
      </c>
      <c r="B23" s="16" t="s">
        <v>78</v>
      </c>
      <c r="C23" t="s">
        <v>98</v>
      </c>
      <c r="D23" s="15">
        <v>8</v>
      </c>
      <c r="J23" s="85"/>
      <c r="P23" s="85"/>
      <c r="V23" s="85"/>
      <c r="AB23" s="135">
        <f t="shared" si="0"/>
        <v>0</v>
      </c>
    </row>
    <row r="24" spans="1:28" x14ac:dyDescent="0.25">
      <c r="A24" t="s">
        <v>26</v>
      </c>
      <c r="B24" s="16" t="s">
        <v>78</v>
      </c>
      <c r="C24" t="s">
        <v>98</v>
      </c>
      <c r="D24" s="15">
        <v>6.5</v>
      </c>
      <c r="J24" s="85"/>
      <c r="P24" s="85"/>
      <c r="V24" s="85"/>
      <c r="AB24" s="135">
        <f t="shared" si="0"/>
        <v>0</v>
      </c>
    </row>
    <row r="25" spans="1:28" x14ac:dyDescent="0.25">
      <c r="A25" t="s">
        <v>31</v>
      </c>
      <c r="B25" s="16" t="s">
        <v>80</v>
      </c>
      <c r="C25" t="s">
        <v>98</v>
      </c>
      <c r="D25" s="15">
        <v>6</v>
      </c>
      <c r="F25">
        <v>1</v>
      </c>
      <c r="J25" s="85"/>
      <c r="P25" s="85"/>
      <c r="V25" s="85"/>
      <c r="AB25" s="135">
        <f t="shared" si="0"/>
        <v>1</v>
      </c>
    </row>
    <row r="26" spans="1:28" x14ac:dyDescent="0.25">
      <c r="A26" t="s">
        <v>36</v>
      </c>
      <c r="B26" s="16" t="s">
        <v>78</v>
      </c>
      <c r="C26" t="s">
        <v>98</v>
      </c>
      <c r="D26" s="15">
        <v>5.5</v>
      </c>
      <c r="J26" s="85"/>
      <c r="P26" s="85"/>
      <c r="V26" s="85"/>
      <c r="AB26" s="135">
        <f t="shared" si="0"/>
        <v>0</v>
      </c>
    </row>
    <row r="27" spans="1:28" x14ac:dyDescent="0.25">
      <c r="A27" t="s">
        <v>372</v>
      </c>
      <c r="B27" s="16" t="s">
        <v>78</v>
      </c>
      <c r="C27" t="s">
        <v>98</v>
      </c>
      <c r="D27" s="15">
        <v>5</v>
      </c>
      <c r="J27" s="85"/>
      <c r="P27" s="85"/>
      <c r="V27" s="85"/>
      <c r="AB27" s="135">
        <f t="shared" si="0"/>
        <v>0</v>
      </c>
    </row>
    <row r="28" spans="1:28" x14ac:dyDescent="0.25">
      <c r="A28" t="s">
        <v>47</v>
      </c>
      <c r="B28" s="16" t="s">
        <v>79</v>
      </c>
      <c r="C28" t="s">
        <v>98</v>
      </c>
      <c r="D28" s="15">
        <v>5</v>
      </c>
      <c r="J28" s="85"/>
      <c r="P28" s="85"/>
      <c r="V28" s="85"/>
      <c r="AB28" s="135">
        <f t="shared" si="0"/>
        <v>0</v>
      </c>
    </row>
    <row r="29" spans="1:28" x14ac:dyDescent="0.25">
      <c r="A29" t="s">
        <v>39</v>
      </c>
      <c r="B29" s="16" t="s">
        <v>80</v>
      </c>
      <c r="C29" t="s">
        <v>98</v>
      </c>
      <c r="D29" s="15">
        <v>5</v>
      </c>
      <c r="J29" s="85"/>
      <c r="P29" s="85"/>
      <c r="V29" s="85"/>
      <c r="AB29" s="135">
        <f t="shared" si="0"/>
        <v>0</v>
      </c>
    </row>
    <row r="30" spans="1:28" x14ac:dyDescent="0.25">
      <c r="A30" t="s">
        <v>85</v>
      </c>
      <c r="B30" s="16" t="s">
        <v>80</v>
      </c>
      <c r="C30" t="s">
        <v>98</v>
      </c>
      <c r="D30" s="15">
        <v>5</v>
      </c>
      <c r="J30" s="85"/>
      <c r="P30" s="85">
        <v>1</v>
      </c>
      <c r="V30" s="85"/>
      <c r="AB30" s="135">
        <f t="shared" si="0"/>
        <v>1</v>
      </c>
    </row>
    <row r="31" spans="1:28" x14ac:dyDescent="0.25">
      <c r="A31" t="s">
        <v>38</v>
      </c>
      <c r="B31" s="16" t="s">
        <v>80</v>
      </c>
      <c r="C31" t="s">
        <v>98</v>
      </c>
      <c r="D31" s="15">
        <v>4.5</v>
      </c>
      <c r="J31" s="85"/>
      <c r="P31" s="85"/>
      <c r="V31" s="85"/>
      <c r="AB31" s="135">
        <f t="shared" si="0"/>
        <v>0</v>
      </c>
    </row>
    <row r="32" spans="1:28" x14ac:dyDescent="0.25">
      <c r="A32" t="s">
        <v>35</v>
      </c>
      <c r="B32" s="16" t="s">
        <v>80</v>
      </c>
      <c r="C32" t="s">
        <v>98</v>
      </c>
      <c r="D32" s="15">
        <v>4.5</v>
      </c>
      <c r="J32" s="85"/>
      <c r="P32" s="85"/>
      <c r="V32" s="85"/>
      <c r="AB32" s="135">
        <f t="shared" si="0"/>
        <v>0</v>
      </c>
    </row>
    <row r="33" spans="1:28" x14ac:dyDescent="0.25">
      <c r="A33" t="s">
        <v>357</v>
      </c>
      <c r="B33" s="16" t="s">
        <v>80</v>
      </c>
      <c r="C33" t="s">
        <v>98</v>
      </c>
      <c r="D33" s="15">
        <v>4.5</v>
      </c>
      <c r="J33" s="85"/>
      <c r="P33" s="85"/>
      <c r="V33" s="85"/>
      <c r="AB33" s="135">
        <f t="shared" si="0"/>
        <v>0</v>
      </c>
    </row>
    <row r="34" spans="1:28" x14ac:dyDescent="0.25">
      <c r="A34" t="s">
        <v>123</v>
      </c>
      <c r="B34" s="16" t="s">
        <v>78</v>
      </c>
      <c r="C34" t="s">
        <v>105</v>
      </c>
      <c r="D34" s="15">
        <v>10</v>
      </c>
      <c r="J34" s="85"/>
      <c r="P34" s="85"/>
      <c r="V34" s="85"/>
      <c r="AB34" s="135">
        <f t="shared" si="0"/>
        <v>0</v>
      </c>
    </row>
    <row r="35" spans="1:28" x14ac:dyDescent="0.25">
      <c r="A35" t="s">
        <v>33</v>
      </c>
      <c r="B35" s="16" t="s">
        <v>79</v>
      </c>
      <c r="C35" t="s">
        <v>105</v>
      </c>
      <c r="D35" s="15">
        <v>8.5</v>
      </c>
      <c r="I35">
        <v>1</v>
      </c>
      <c r="J35" s="85">
        <v>1</v>
      </c>
      <c r="P35" s="85"/>
      <c r="V35" s="85"/>
      <c r="AB35" s="135">
        <f t="shared" si="0"/>
        <v>2</v>
      </c>
    </row>
    <row r="36" spans="1:28" x14ac:dyDescent="0.25">
      <c r="A36" t="s">
        <v>81</v>
      </c>
      <c r="B36" s="16" t="s">
        <v>78</v>
      </c>
      <c r="C36" t="s">
        <v>105</v>
      </c>
      <c r="D36" s="15">
        <v>7.5</v>
      </c>
      <c r="J36" s="85"/>
      <c r="P36" s="85"/>
      <c r="V36" s="85"/>
      <c r="AB36" s="135">
        <f t="shared" si="0"/>
        <v>0</v>
      </c>
    </row>
    <row r="37" spans="1:28" x14ac:dyDescent="0.25">
      <c r="A37" t="s">
        <v>16</v>
      </c>
      <c r="B37" s="16" t="s">
        <v>80</v>
      </c>
      <c r="C37" t="s">
        <v>105</v>
      </c>
      <c r="D37" s="15">
        <v>7.5</v>
      </c>
      <c r="I37">
        <v>1</v>
      </c>
      <c r="J37" s="85"/>
      <c r="P37" s="85"/>
      <c r="V37" s="85"/>
      <c r="AB37" s="135">
        <f t="shared" si="0"/>
        <v>1</v>
      </c>
    </row>
    <row r="38" spans="1:28" x14ac:dyDescent="0.25">
      <c r="A38" t="s">
        <v>23</v>
      </c>
      <c r="B38" s="16" t="s">
        <v>78</v>
      </c>
      <c r="C38" t="s">
        <v>105</v>
      </c>
      <c r="D38" s="15">
        <v>7</v>
      </c>
      <c r="I38">
        <v>1</v>
      </c>
      <c r="J38" s="85"/>
      <c r="K38">
        <v>1</v>
      </c>
      <c r="O38">
        <v>1</v>
      </c>
      <c r="P38" s="85">
        <v>1</v>
      </c>
      <c r="V38" s="85"/>
      <c r="AB38" s="135">
        <f t="shared" si="0"/>
        <v>4</v>
      </c>
    </row>
    <row r="39" spans="1:28" x14ac:dyDescent="0.25">
      <c r="A39" t="s">
        <v>86</v>
      </c>
      <c r="B39" s="16" t="s">
        <v>80</v>
      </c>
      <c r="C39" t="s">
        <v>105</v>
      </c>
      <c r="D39" s="15">
        <v>6.5</v>
      </c>
      <c r="J39" s="85"/>
      <c r="P39" s="85"/>
      <c r="V39" s="85"/>
      <c r="AB39" s="135">
        <f t="shared" si="0"/>
        <v>0</v>
      </c>
    </row>
    <row r="40" spans="1:28" x14ac:dyDescent="0.25">
      <c r="A40" t="s">
        <v>25</v>
      </c>
      <c r="B40" s="16" t="s">
        <v>80</v>
      </c>
      <c r="C40" t="s">
        <v>105</v>
      </c>
      <c r="D40" s="15">
        <v>6.5</v>
      </c>
      <c r="J40" s="85"/>
      <c r="P40" s="85"/>
      <c r="V40" s="85"/>
      <c r="AB40" s="135">
        <f t="shared" si="0"/>
        <v>0</v>
      </c>
    </row>
    <row r="41" spans="1:28" x14ac:dyDescent="0.25">
      <c r="A41" t="s">
        <v>83</v>
      </c>
      <c r="B41" s="16" t="s">
        <v>79</v>
      </c>
      <c r="C41" t="s">
        <v>105</v>
      </c>
      <c r="D41" s="15">
        <v>6</v>
      </c>
      <c r="G41">
        <v>1</v>
      </c>
      <c r="J41" s="85">
        <v>1</v>
      </c>
      <c r="P41" s="85"/>
      <c r="V41" s="85"/>
      <c r="AB41" s="135">
        <f t="shared" si="0"/>
        <v>2</v>
      </c>
    </row>
    <row r="42" spans="1:28" x14ac:dyDescent="0.25">
      <c r="A42" t="s">
        <v>84</v>
      </c>
      <c r="B42" s="16" t="s">
        <v>79</v>
      </c>
      <c r="C42" t="s">
        <v>105</v>
      </c>
      <c r="D42" s="15">
        <v>6</v>
      </c>
      <c r="J42" s="85"/>
      <c r="P42" s="85"/>
      <c r="V42" s="85"/>
      <c r="AB42" s="135">
        <f t="shared" si="0"/>
        <v>0</v>
      </c>
    </row>
    <row r="43" spans="1:28" x14ac:dyDescent="0.25">
      <c r="A43" t="s">
        <v>30</v>
      </c>
      <c r="B43" s="16" t="s">
        <v>79</v>
      </c>
      <c r="C43" t="s">
        <v>105</v>
      </c>
      <c r="D43" s="15">
        <v>5</v>
      </c>
      <c r="J43" s="85"/>
      <c r="P43" s="85"/>
      <c r="V43" s="85"/>
      <c r="AB43" s="135">
        <f t="shared" si="0"/>
        <v>0</v>
      </c>
    </row>
    <row r="44" spans="1:28" x14ac:dyDescent="0.25">
      <c r="A44" t="s">
        <v>20</v>
      </c>
      <c r="B44" s="16" t="s">
        <v>80</v>
      </c>
      <c r="C44" t="s">
        <v>105</v>
      </c>
      <c r="D44" s="15">
        <v>5</v>
      </c>
      <c r="J44" s="85"/>
      <c r="L44">
        <v>1</v>
      </c>
      <c r="P44" s="85"/>
      <c r="V44" s="85"/>
      <c r="AB44" s="135">
        <f t="shared" si="0"/>
        <v>1</v>
      </c>
    </row>
    <row r="45" spans="1:28" x14ac:dyDescent="0.25">
      <c r="A45" t="s">
        <v>32</v>
      </c>
      <c r="B45" s="16" t="s">
        <v>79</v>
      </c>
      <c r="C45" t="s">
        <v>105</v>
      </c>
      <c r="D45" s="15">
        <v>5</v>
      </c>
      <c r="J45" s="85"/>
      <c r="P45" s="85"/>
      <c r="V45" s="85"/>
      <c r="AB45" s="135">
        <f t="shared" si="0"/>
        <v>0</v>
      </c>
    </row>
    <row r="46" spans="1:28" x14ac:dyDescent="0.25">
      <c r="A46" t="s">
        <v>9</v>
      </c>
      <c r="B46" s="16" t="s">
        <v>79</v>
      </c>
      <c r="C46" t="s">
        <v>105</v>
      </c>
      <c r="D46" s="15">
        <v>5</v>
      </c>
      <c r="J46" s="85"/>
      <c r="P46" s="85"/>
      <c r="V46" s="85"/>
      <c r="AB46" s="135">
        <f t="shared" si="0"/>
        <v>0</v>
      </c>
    </row>
    <row r="47" spans="1:28" x14ac:dyDescent="0.25">
      <c r="A47" t="s">
        <v>14</v>
      </c>
      <c r="B47" s="16" t="s">
        <v>80</v>
      </c>
      <c r="C47" t="s">
        <v>105</v>
      </c>
      <c r="D47" s="15">
        <v>4.5</v>
      </c>
      <c r="J47" s="85"/>
      <c r="P47" s="85"/>
      <c r="V47" s="85"/>
      <c r="AB47" s="135">
        <f t="shared" si="0"/>
        <v>0</v>
      </c>
    </row>
    <row r="48" spans="1:28" x14ac:dyDescent="0.25">
      <c r="A48" t="s">
        <v>21</v>
      </c>
      <c r="B48" s="16" t="s">
        <v>80</v>
      </c>
      <c r="C48" t="s">
        <v>105</v>
      </c>
      <c r="D48" s="15">
        <v>4.5</v>
      </c>
      <c r="J48" s="85"/>
      <c r="P48" s="85"/>
      <c r="V48" s="85"/>
      <c r="AB48" s="135">
        <f t="shared" si="0"/>
        <v>0</v>
      </c>
    </row>
    <row r="49" spans="1:28" x14ac:dyDescent="0.25">
      <c r="A49" t="s">
        <v>34</v>
      </c>
      <c r="B49" s="16" t="s">
        <v>80</v>
      </c>
      <c r="C49" t="s">
        <v>105</v>
      </c>
      <c r="D49" s="15">
        <v>4.5</v>
      </c>
      <c r="J49" s="85"/>
      <c r="P49" s="85"/>
      <c r="V49" s="85"/>
      <c r="AB49" s="135">
        <f t="shared" si="0"/>
        <v>0</v>
      </c>
    </row>
    <row r="50" spans="1:28" x14ac:dyDescent="0.25">
      <c r="A50" t="s">
        <v>369</v>
      </c>
      <c r="B50" s="16" t="s">
        <v>80</v>
      </c>
      <c r="C50" t="s">
        <v>105</v>
      </c>
      <c r="D50" s="15">
        <v>4.5</v>
      </c>
      <c r="J50" s="85"/>
      <c r="P50" s="85"/>
      <c r="V50" s="85"/>
      <c r="AB50" s="135">
        <f t="shared" si="0"/>
        <v>0</v>
      </c>
    </row>
    <row r="51" spans="1:28" x14ac:dyDescent="0.25">
      <c r="A51" t="s">
        <v>42</v>
      </c>
      <c r="B51" s="16" t="s">
        <v>80</v>
      </c>
      <c r="C51" t="s">
        <v>105</v>
      </c>
      <c r="D51" s="15">
        <v>4.5</v>
      </c>
      <c r="J51" s="85"/>
      <c r="P51" s="85"/>
      <c r="V51" s="85"/>
      <c r="AB51" s="135">
        <f t="shared" si="0"/>
        <v>0</v>
      </c>
    </row>
    <row r="52" spans="1:28" x14ac:dyDescent="0.25">
      <c r="A52" t="s">
        <v>5</v>
      </c>
      <c r="B52" s="16" t="s">
        <v>78</v>
      </c>
      <c r="C52" t="s">
        <v>99</v>
      </c>
      <c r="D52" s="15">
        <v>8</v>
      </c>
      <c r="J52" s="85"/>
      <c r="P52" s="85"/>
      <c r="V52" s="85"/>
      <c r="AB52" s="135">
        <f t="shared" si="0"/>
        <v>0</v>
      </c>
    </row>
    <row r="53" spans="1:28" x14ac:dyDescent="0.25">
      <c r="A53" t="s">
        <v>3</v>
      </c>
      <c r="B53" s="16" t="s">
        <v>79</v>
      </c>
      <c r="C53" t="s">
        <v>99</v>
      </c>
      <c r="D53" s="15">
        <v>7.5</v>
      </c>
      <c r="J53" s="85"/>
      <c r="P53" s="85"/>
      <c r="V53" s="85"/>
      <c r="AB53" s="135">
        <f t="shared" si="0"/>
        <v>0</v>
      </c>
    </row>
    <row r="54" spans="1:28" x14ac:dyDescent="0.25">
      <c r="A54" t="s">
        <v>4</v>
      </c>
      <c r="B54" s="16" t="s">
        <v>78</v>
      </c>
      <c r="C54" t="s">
        <v>99</v>
      </c>
      <c r="D54" s="15">
        <v>7.5</v>
      </c>
      <c r="J54" s="85"/>
      <c r="P54" s="85"/>
      <c r="V54" s="85"/>
      <c r="AB54" s="135">
        <f t="shared" si="0"/>
        <v>0</v>
      </c>
    </row>
    <row r="55" spans="1:28" x14ac:dyDescent="0.25">
      <c r="A55" t="s">
        <v>10</v>
      </c>
      <c r="B55" s="16" t="s">
        <v>80</v>
      </c>
      <c r="C55" t="s">
        <v>99</v>
      </c>
      <c r="D55" s="15">
        <v>6</v>
      </c>
      <c r="J55" s="85"/>
      <c r="P55" s="85"/>
      <c r="V55" s="85"/>
      <c r="AB55" s="135">
        <f t="shared" si="0"/>
        <v>0</v>
      </c>
    </row>
    <row r="56" spans="1:28" x14ac:dyDescent="0.25">
      <c r="A56" t="s">
        <v>7</v>
      </c>
      <c r="B56" s="16" t="s">
        <v>80</v>
      </c>
      <c r="C56" t="s">
        <v>99</v>
      </c>
      <c r="D56" s="15">
        <v>5</v>
      </c>
      <c r="J56" s="85"/>
      <c r="P56" s="85"/>
      <c r="V56" s="85"/>
      <c r="AB56" s="135">
        <f t="shared" si="0"/>
        <v>0</v>
      </c>
    </row>
    <row r="57" spans="1:28" x14ac:dyDescent="0.25">
      <c r="A57" t="s">
        <v>24</v>
      </c>
      <c r="B57" s="16" t="s">
        <v>79</v>
      </c>
      <c r="C57" t="s">
        <v>99</v>
      </c>
      <c r="D57" s="15">
        <v>4.5</v>
      </c>
      <c r="J57" s="85"/>
      <c r="P57" s="85"/>
      <c r="V57" s="85"/>
      <c r="AB57" s="135">
        <f t="shared" si="0"/>
        <v>0</v>
      </c>
    </row>
    <row r="58" spans="1:28" x14ac:dyDescent="0.25">
      <c r="A58" t="s">
        <v>370</v>
      </c>
      <c r="B58" s="16" t="s">
        <v>80</v>
      </c>
      <c r="C58" t="s">
        <v>99</v>
      </c>
      <c r="D58" s="15">
        <v>4.5</v>
      </c>
      <c r="J58" s="60"/>
      <c r="P58" s="60"/>
      <c r="V58" s="60"/>
      <c r="AB58" s="135">
        <f t="shared" si="0"/>
        <v>0</v>
      </c>
    </row>
  </sheetData>
  <mergeCells count="2">
    <mergeCell ref="E3:Z3"/>
    <mergeCell ref="AB4:AB5"/>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H58"/>
  <sheetViews>
    <sheetView zoomScale="85" zoomScaleNormal="85" workbookViewId="0">
      <pane xSplit="4" ySplit="5" topLeftCell="O14" activePane="bottomRight" state="frozen"/>
      <selection activeCell="R31" sqref="R31"/>
      <selection pane="topRight" activeCell="R31" sqref="R31"/>
      <selection pane="bottomLeft" activeCell="R31" sqref="R31"/>
      <selection pane="bottomRight" activeCell="R31" sqref="R31"/>
    </sheetView>
  </sheetViews>
  <sheetFormatPr defaultRowHeight="15" x14ac:dyDescent="0.25"/>
  <cols>
    <col min="1" max="1" width="19.28515625" bestFit="1" customWidth="1"/>
    <col min="3" max="3" width="13.85546875" bestFit="1" customWidth="1"/>
    <col min="5" max="26" width="13.140625" customWidth="1"/>
    <col min="27" max="27" width="2.85546875" customWidth="1"/>
  </cols>
  <sheetData>
    <row r="1" spans="1:34" x14ac:dyDescent="0.25">
      <c r="A1" s="83" t="s">
        <v>180</v>
      </c>
    </row>
    <row r="2" spans="1:34" x14ac:dyDescent="0.25">
      <c r="A2" s="83" t="s">
        <v>261</v>
      </c>
    </row>
    <row r="3" spans="1:34" x14ac:dyDescent="0.25">
      <c r="E3" s="513" t="s">
        <v>199</v>
      </c>
      <c r="F3" s="513"/>
      <c r="G3" s="513"/>
      <c r="H3" s="513"/>
      <c r="I3" s="513"/>
      <c r="J3" s="513"/>
      <c r="K3" s="513"/>
      <c r="L3" s="513"/>
      <c r="M3" s="513"/>
      <c r="N3" s="513"/>
      <c r="O3" s="513"/>
      <c r="P3" s="513"/>
      <c r="Q3" s="513"/>
      <c r="R3" s="513"/>
      <c r="S3" s="513"/>
      <c r="T3" s="513"/>
      <c r="U3" s="513"/>
      <c r="V3" s="513"/>
      <c r="W3" s="513"/>
      <c r="X3" s="513"/>
      <c r="Y3" s="513"/>
      <c r="Z3" s="513"/>
    </row>
    <row r="4" spans="1:34" x14ac:dyDescent="0.25">
      <c r="E4" s="1" t="s">
        <v>200</v>
      </c>
      <c r="F4" s="1" t="s">
        <v>201</v>
      </c>
      <c r="G4" s="1" t="s">
        <v>205</v>
      </c>
      <c r="H4" s="1" t="s">
        <v>202</v>
      </c>
      <c r="I4" s="1" t="s">
        <v>203</v>
      </c>
      <c r="J4" s="84" t="s">
        <v>204</v>
      </c>
      <c r="K4" s="1" t="s">
        <v>206</v>
      </c>
      <c r="L4" s="1" t="s">
        <v>207</v>
      </c>
      <c r="M4" s="1" t="s">
        <v>208</v>
      </c>
      <c r="N4" s="1" t="s">
        <v>209</v>
      </c>
      <c r="O4" s="1" t="s">
        <v>210</v>
      </c>
      <c r="P4" s="84" t="s">
        <v>211</v>
      </c>
      <c r="Q4" s="1" t="s">
        <v>212</v>
      </c>
      <c r="R4" s="1" t="s">
        <v>213</v>
      </c>
      <c r="S4" s="1" t="s">
        <v>214</v>
      </c>
      <c r="T4" s="1" t="s">
        <v>215</v>
      </c>
      <c r="U4" s="1" t="s">
        <v>216</v>
      </c>
      <c r="V4" s="84" t="s">
        <v>217</v>
      </c>
      <c r="W4" s="1" t="s">
        <v>222</v>
      </c>
      <c r="X4" s="1" t="s">
        <v>223</v>
      </c>
      <c r="Y4" s="1" t="s">
        <v>224</v>
      </c>
      <c r="Z4" s="1" t="s">
        <v>225</v>
      </c>
      <c r="AB4" s="513" t="s">
        <v>73</v>
      </c>
    </row>
    <row r="5" spans="1:34" x14ac:dyDescent="0.25">
      <c r="A5" s="1" t="s">
        <v>57</v>
      </c>
      <c r="B5" s="1" t="s">
        <v>77</v>
      </c>
      <c r="C5" s="1" t="s">
        <v>103</v>
      </c>
      <c r="D5" s="1" t="s">
        <v>106</v>
      </c>
      <c r="E5" s="1" t="s">
        <v>181</v>
      </c>
      <c r="F5" s="1" t="s">
        <v>182</v>
      </c>
      <c r="G5" s="1" t="s">
        <v>183</v>
      </c>
      <c r="H5" s="1" t="s">
        <v>184</v>
      </c>
      <c r="I5" s="1" t="s">
        <v>185</v>
      </c>
      <c r="J5" s="84" t="s">
        <v>186</v>
      </c>
      <c r="K5" s="1" t="s">
        <v>187</v>
      </c>
      <c r="L5" s="1" t="s">
        <v>188</v>
      </c>
      <c r="M5" s="1" t="s">
        <v>189</v>
      </c>
      <c r="N5" s="1" t="s">
        <v>190</v>
      </c>
      <c r="O5" s="1" t="s">
        <v>191</v>
      </c>
      <c r="P5" s="84" t="s">
        <v>192</v>
      </c>
      <c r="Q5" s="1" t="s">
        <v>193</v>
      </c>
      <c r="R5" s="1" t="s">
        <v>194</v>
      </c>
      <c r="S5" s="1" t="s">
        <v>195</v>
      </c>
      <c r="T5" s="1" t="s">
        <v>196</v>
      </c>
      <c r="U5" s="1" t="s">
        <v>197</v>
      </c>
      <c r="V5" s="84" t="s">
        <v>198</v>
      </c>
      <c r="W5" s="1" t="s">
        <v>218</v>
      </c>
      <c r="X5" s="1" t="s">
        <v>219</v>
      </c>
      <c r="Y5" s="1" t="s">
        <v>220</v>
      </c>
      <c r="Z5" s="1" t="s">
        <v>221</v>
      </c>
      <c r="AA5" s="1"/>
      <c r="AB5" s="513"/>
      <c r="AC5" s="1"/>
      <c r="AD5" s="1"/>
      <c r="AE5" s="1"/>
      <c r="AF5" s="1"/>
      <c r="AG5" s="1"/>
      <c r="AH5" s="1"/>
    </row>
    <row r="6" spans="1:34" x14ac:dyDescent="0.25">
      <c r="A6" t="s">
        <v>2</v>
      </c>
      <c r="B6" s="16">
        <v>1</v>
      </c>
      <c r="C6" t="s">
        <v>104</v>
      </c>
      <c r="D6" s="15">
        <v>8.5</v>
      </c>
      <c r="J6" s="85"/>
      <c r="P6" s="85"/>
      <c r="V6" s="85"/>
      <c r="AB6" s="135">
        <f>SUM(E6:Z6)</f>
        <v>0</v>
      </c>
    </row>
    <row r="7" spans="1:34" x14ac:dyDescent="0.25">
      <c r="A7" t="s">
        <v>6</v>
      </c>
      <c r="B7" s="16" t="s">
        <v>78</v>
      </c>
      <c r="C7" t="s">
        <v>104</v>
      </c>
      <c r="D7" s="15">
        <v>7</v>
      </c>
      <c r="J7" s="85"/>
      <c r="P7" s="85"/>
      <c r="V7" s="85"/>
      <c r="AB7" s="135">
        <f t="shared" ref="AB7:AB58" si="0">SUM(E7:Z7)</f>
        <v>0</v>
      </c>
    </row>
    <row r="8" spans="1:34" x14ac:dyDescent="0.25">
      <c r="A8" t="s">
        <v>12</v>
      </c>
      <c r="B8" s="16" t="s">
        <v>78</v>
      </c>
      <c r="C8" t="s">
        <v>104</v>
      </c>
      <c r="D8" s="15">
        <v>7</v>
      </c>
      <c r="J8" s="85"/>
      <c r="P8" s="85"/>
      <c r="V8" s="85"/>
      <c r="AB8" s="135">
        <f t="shared" si="0"/>
        <v>0</v>
      </c>
    </row>
    <row r="9" spans="1:34" x14ac:dyDescent="0.25">
      <c r="A9" t="s">
        <v>82</v>
      </c>
      <c r="B9" s="16" t="s">
        <v>79</v>
      </c>
      <c r="C9" t="s">
        <v>104</v>
      </c>
      <c r="D9" s="15">
        <v>6.5</v>
      </c>
      <c r="J9" s="85"/>
      <c r="P9" s="85"/>
      <c r="V9" s="85"/>
      <c r="AB9" s="135">
        <f t="shared" si="0"/>
        <v>0</v>
      </c>
    </row>
    <row r="10" spans="1:34" x14ac:dyDescent="0.25">
      <c r="A10" t="s">
        <v>0</v>
      </c>
      <c r="B10" s="16" t="s">
        <v>78</v>
      </c>
      <c r="C10" t="s">
        <v>104</v>
      </c>
      <c r="D10" s="15">
        <v>5.5</v>
      </c>
      <c r="J10" s="85"/>
      <c r="P10" s="85"/>
      <c r="V10" s="85"/>
      <c r="AB10" s="135">
        <f t="shared" si="0"/>
        <v>0</v>
      </c>
    </row>
    <row r="11" spans="1:34" x14ac:dyDescent="0.25">
      <c r="A11" t="s">
        <v>8</v>
      </c>
      <c r="B11" s="16" t="s">
        <v>80</v>
      </c>
      <c r="C11" t="s">
        <v>104</v>
      </c>
      <c r="D11" s="15">
        <v>5.5</v>
      </c>
      <c r="J11" s="85"/>
      <c r="P11" s="85"/>
      <c r="V11" s="85"/>
      <c r="AB11" s="135">
        <f t="shared" si="0"/>
        <v>0</v>
      </c>
    </row>
    <row r="12" spans="1:34" x14ac:dyDescent="0.25">
      <c r="A12" t="s">
        <v>110</v>
      </c>
      <c r="B12" s="16" t="s">
        <v>79</v>
      </c>
      <c r="C12" t="s">
        <v>104</v>
      </c>
      <c r="D12" s="15">
        <v>5.5</v>
      </c>
      <c r="J12" s="85"/>
      <c r="P12" s="85"/>
      <c r="V12" s="85"/>
      <c r="AB12" s="135">
        <f t="shared" si="0"/>
        <v>0</v>
      </c>
    </row>
    <row r="13" spans="1:34" x14ac:dyDescent="0.25">
      <c r="A13" t="s">
        <v>11</v>
      </c>
      <c r="B13" s="16" t="s">
        <v>80</v>
      </c>
      <c r="C13" t="s">
        <v>104</v>
      </c>
      <c r="D13" s="15">
        <v>5.5</v>
      </c>
      <c r="J13" s="85"/>
      <c r="P13" s="85"/>
      <c r="V13" s="85"/>
      <c r="AB13" s="135">
        <f t="shared" si="0"/>
        <v>0</v>
      </c>
    </row>
    <row r="14" spans="1:34" x14ac:dyDescent="0.25">
      <c r="A14" t="s">
        <v>15</v>
      </c>
      <c r="B14" s="16" t="s">
        <v>79</v>
      </c>
      <c r="C14" t="s">
        <v>104</v>
      </c>
      <c r="D14" s="15">
        <v>5</v>
      </c>
      <c r="J14" s="85"/>
      <c r="P14" s="85"/>
      <c r="V14" s="85"/>
      <c r="AB14" s="135">
        <f t="shared" si="0"/>
        <v>0</v>
      </c>
    </row>
    <row r="15" spans="1:34" x14ac:dyDescent="0.25">
      <c r="A15" t="s">
        <v>13</v>
      </c>
      <c r="B15" s="16" t="s">
        <v>79</v>
      </c>
      <c r="C15" t="s">
        <v>104</v>
      </c>
      <c r="D15" s="15">
        <v>5</v>
      </c>
      <c r="J15" s="85"/>
      <c r="P15" s="85"/>
      <c r="V15" s="85"/>
      <c r="AB15" s="135">
        <f t="shared" si="0"/>
        <v>0</v>
      </c>
    </row>
    <row r="16" spans="1:34" x14ac:dyDescent="0.25">
      <c r="A16" t="s">
        <v>19</v>
      </c>
      <c r="B16" s="16" t="s">
        <v>79</v>
      </c>
      <c r="C16" t="s">
        <v>104</v>
      </c>
      <c r="D16" s="15">
        <v>5</v>
      </c>
      <c r="J16" s="85"/>
      <c r="P16" s="85"/>
      <c r="V16" s="85"/>
      <c r="AB16" s="135">
        <f t="shared" si="0"/>
        <v>0</v>
      </c>
    </row>
    <row r="17" spans="1:28" x14ac:dyDescent="0.25">
      <c r="A17" t="s">
        <v>18</v>
      </c>
      <c r="B17" s="16" t="s">
        <v>80</v>
      </c>
      <c r="C17" t="s">
        <v>104</v>
      </c>
      <c r="D17" s="15">
        <v>4.5</v>
      </c>
      <c r="J17" s="85"/>
      <c r="P17" s="85"/>
      <c r="V17" s="85"/>
      <c r="AB17" s="135">
        <f t="shared" si="0"/>
        <v>0</v>
      </c>
    </row>
    <row r="18" spans="1:28" x14ac:dyDescent="0.25">
      <c r="A18" t="s">
        <v>27</v>
      </c>
      <c r="B18" s="16" t="s">
        <v>80</v>
      </c>
      <c r="C18" t="s">
        <v>104</v>
      </c>
      <c r="D18" s="15">
        <v>4.5</v>
      </c>
      <c r="J18" s="85"/>
      <c r="P18" s="85"/>
      <c r="V18" s="85"/>
      <c r="AB18" s="135">
        <f t="shared" si="0"/>
        <v>0</v>
      </c>
    </row>
    <row r="19" spans="1:28" x14ac:dyDescent="0.25">
      <c r="A19" t="s">
        <v>374</v>
      </c>
      <c r="B19" s="16" t="s">
        <v>80</v>
      </c>
      <c r="C19" t="s">
        <v>104</v>
      </c>
      <c r="D19" s="15">
        <v>4.5</v>
      </c>
      <c r="J19" s="85"/>
      <c r="P19" s="85"/>
      <c r="V19" s="85"/>
      <c r="AB19" s="135">
        <f t="shared" si="0"/>
        <v>0</v>
      </c>
    </row>
    <row r="20" spans="1:28" x14ac:dyDescent="0.25">
      <c r="A20" t="s">
        <v>375</v>
      </c>
      <c r="B20" s="16" t="s">
        <v>80</v>
      </c>
      <c r="C20" t="s">
        <v>104</v>
      </c>
      <c r="D20" s="15">
        <v>4.5</v>
      </c>
      <c r="J20" s="85"/>
      <c r="P20" s="85"/>
      <c r="V20" s="85"/>
      <c r="AB20" s="135">
        <f t="shared" si="0"/>
        <v>0</v>
      </c>
    </row>
    <row r="21" spans="1:28" x14ac:dyDescent="0.25">
      <c r="A21" t="s">
        <v>37</v>
      </c>
      <c r="B21" s="16" t="s">
        <v>80</v>
      </c>
      <c r="C21" t="s">
        <v>104</v>
      </c>
      <c r="D21" s="15">
        <v>4.5</v>
      </c>
      <c r="J21" s="85"/>
      <c r="P21" s="85"/>
      <c r="V21" s="85"/>
      <c r="AB21" s="135">
        <f t="shared" si="0"/>
        <v>0</v>
      </c>
    </row>
    <row r="22" spans="1:28" x14ac:dyDescent="0.25">
      <c r="A22" t="s">
        <v>358</v>
      </c>
      <c r="B22" s="16" t="s">
        <v>80</v>
      </c>
      <c r="C22" t="s">
        <v>104</v>
      </c>
      <c r="D22" s="15">
        <v>4.5</v>
      </c>
      <c r="J22" s="85"/>
      <c r="P22" s="85"/>
      <c r="V22" s="85"/>
      <c r="AB22" s="135">
        <f t="shared" si="0"/>
        <v>0</v>
      </c>
    </row>
    <row r="23" spans="1:28" x14ac:dyDescent="0.25">
      <c r="A23" t="s">
        <v>28</v>
      </c>
      <c r="B23" s="16" t="s">
        <v>78</v>
      </c>
      <c r="C23" t="s">
        <v>98</v>
      </c>
      <c r="D23" s="15">
        <v>8</v>
      </c>
      <c r="J23" s="85"/>
      <c r="P23" s="85"/>
      <c r="V23" s="85"/>
      <c r="AB23" s="135">
        <f t="shared" si="0"/>
        <v>0</v>
      </c>
    </row>
    <row r="24" spans="1:28" x14ac:dyDescent="0.25">
      <c r="A24" t="s">
        <v>26</v>
      </c>
      <c r="B24" s="16" t="s">
        <v>78</v>
      </c>
      <c r="C24" t="s">
        <v>98</v>
      </c>
      <c r="D24" s="15">
        <v>6.5</v>
      </c>
      <c r="J24" s="85"/>
      <c r="P24" s="85"/>
      <c r="V24" s="85"/>
      <c r="AB24" s="135">
        <f t="shared" si="0"/>
        <v>0</v>
      </c>
    </row>
    <row r="25" spans="1:28" x14ac:dyDescent="0.25">
      <c r="A25" t="s">
        <v>31</v>
      </c>
      <c r="B25" s="16" t="s">
        <v>80</v>
      </c>
      <c r="C25" t="s">
        <v>98</v>
      </c>
      <c r="D25" s="15">
        <v>6</v>
      </c>
      <c r="F25">
        <v>1</v>
      </c>
      <c r="J25" s="85"/>
      <c r="P25" s="85"/>
      <c r="V25" s="85"/>
      <c r="AB25" s="135">
        <f t="shared" si="0"/>
        <v>1</v>
      </c>
    </row>
    <row r="26" spans="1:28" x14ac:dyDescent="0.25">
      <c r="A26" t="s">
        <v>36</v>
      </c>
      <c r="B26" s="16" t="s">
        <v>78</v>
      </c>
      <c r="C26" t="s">
        <v>98</v>
      </c>
      <c r="D26" s="15">
        <v>5.5</v>
      </c>
      <c r="J26" s="85"/>
      <c r="P26" s="85"/>
      <c r="V26" s="85"/>
      <c r="AB26" s="135">
        <f t="shared" si="0"/>
        <v>0</v>
      </c>
    </row>
    <row r="27" spans="1:28" x14ac:dyDescent="0.25">
      <c r="A27" t="s">
        <v>372</v>
      </c>
      <c r="B27" s="16" t="s">
        <v>78</v>
      </c>
      <c r="C27" t="s">
        <v>98</v>
      </c>
      <c r="D27" s="15">
        <v>5</v>
      </c>
      <c r="J27" s="85"/>
      <c r="P27" s="85"/>
      <c r="V27" s="85"/>
      <c r="AB27" s="135">
        <f t="shared" si="0"/>
        <v>0</v>
      </c>
    </row>
    <row r="28" spans="1:28" x14ac:dyDescent="0.25">
      <c r="A28" t="s">
        <v>47</v>
      </c>
      <c r="B28" s="16" t="s">
        <v>79</v>
      </c>
      <c r="C28" t="s">
        <v>98</v>
      </c>
      <c r="D28" s="15">
        <v>5</v>
      </c>
      <c r="J28" s="85"/>
      <c r="P28" s="85"/>
      <c r="V28" s="85"/>
      <c r="AB28" s="135">
        <f t="shared" si="0"/>
        <v>0</v>
      </c>
    </row>
    <row r="29" spans="1:28" x14ac:dyDescent="0.25">
      <c r="A29" t="s">
        <v>39</v>
      </c>
      <c r="B29" s="16" t="s">
        <v>80</v>
      </c>
      <c r="C29" t="s">
        <v>98</v>
      </c>
      <c r="D29" s="15">
        <v>5</v>
      </c>
      <c r="J29" s="85"/>
      <c r="P29" s="85"/>
      <c r="V29" s="85"/>
      <c r="AB29" s="135">
        <f t="shared" si="0"/>
        <v>0</v>
      </c>
    </row>
    <row r="30" spans="1:28" x14ac:dyDescent="0.25">
      <c r="A30" t="s">
        <v>85</v>
      </c>
      <c r="B30" s="16" t="s">
        <v>80</v>
      </c>
      <c r="C30" t="s">
        <v>98</v>
      </c>
      <c r="D30" s="15">
        <v>5</v>
      </c>
      <c r="J30" s="85"/>
      <c r="P30" s="85"/>
      <c r="V30" s="85"/>
      <c r="AB30" s="135">
        <f t="shared" si="0"/>
        <v>0</v>
      </c>
    </row>
    <row r="31" spans="1:28" x14ac:dyDescent="0.25">
      <c r="A31" t="s">
        <v>38</v>
      </c>
      <c r="B31" s="16" t="s">
        <v>80</v>
      </c>
      <c r="C31" t="s">
        <v>98</v>
      </c>
      <c r="D31" s="15">
        <v>4.5</v>
      </c>
      <c r="J31" s="85"/>
      <c r="P31" s="85"/>
      <c r="V31" s="85"/>
      <c r="AB31" s="135">
        <f t="shared" si="0"/>
        <v>0</v>
      </c>
    </row>
    <row r="32" spans="1:28" x14ac:dyDescent="0.25">
      <c r="A32" t="s">
        <v>35</v>
      </c>
      <c r="B32" s="16" t="s">
        <v>80</v>
      </c>
      <c r="C32" t="s">
        <v>98</v>
      </c>
      <c r="D32" s="15">
        <v>4.5</v>
      </c>
      <c r="J32" s="85"/>
      <c r="P32" s="85"/>
      <c r="V32" s="85"/>
      <c r="AB32" s="135">
        <f t="shared" si="0"/>
        <v>0</v>
      </c>
    </row>
    <row r="33" spans="1:28" x14ac:dyDescent="0.25">
      <c r="A33" t="s">
        <v>357</v>
      </c>
      <c r="B33" s="16" t="s">
        <v>80</v>
      </c>
      <c r="C33" t="s">
        <v>98</v>
      </c>
      <c r="D33" s="15">
        <v>4.5</v>
      </c>
      <c r="J33" s="85"/>
      <c r="P33" s="85"/>
      <c r="V33" s="85"/>
      <c r="AB33" s="135">
        <f t="shared" si="0"/>
        <v>0</v>
      </c>
    </row>
    <row r="34" spans="1:28" x14ac:dyDescent="0.25">
      <c r="A34" t="s">
        <v>123</v>
      </c>
      <c r="B34" s="16" t="s">
        <v>78</v>
      </c>
      <c r="C34" t="s">
        <v>105</v>
      </c>
      <c r="D34" s="15">
        <v>10</v>
      </c>
      <c r="J34" s="85"/>
      <c r="P34" s="85"/>
      <c r="V34" s="85"/>
      <c r="AB34" s="135">
        <f t="shared" si="0"/>
        <v>0</v>
      </c>
    </row>
    <row r="35" spans="1:28" x14ac:dyDescent="0.25">
      <c r="A35" t="s">
        <v>33</v>
      </c>
      <c r="B35" s="16" t="s">
        <v>79</v>
      </c>
      <c r="C35" t="s">
        <v>105</v>
      </c>
      <c r="D35" s="15">
        <v>8.5</v>
      </c>
      <c r="J35" s="85"/>
      <c r="P35" s="85"/>
      <c r="V35" s="85"/>
      <c r="AB35" s="135">
        <f t="shared" si="0"/>
        <v>0</v>
      </c>
    </row>
    <row r="36" spans="1:28" x14ac:dyDescent="0.25">
      <c r="A36" t="s">
        <v>81</v>
      </c>
      <c r="B36" s="16" t="s">
        <v>78</v>
      </c>
      <c r="C36" t="s">
        <v>105</v>
      </c>
      <c r="D36" s="15">
        <v>7.5</v>
      </c>
      <c r="J36" s="85"/>
      <c r="P36" s="85"/>
      <c r="V36" s="85"/>
      <c r="AB36" s="135">
        <f t="shared" si="0"/>
        <v>0</v>
      </c>
    </row>
    <row r="37" spans="1:28" x14ac:dyDescent="0.25">
      <c r="A37" t="s">
        <v>16</v>
      </c>
      <c r="B37" s="16" t="s">
        <v>80</v>
      </c>
      <c r="C37" t="s">
        <v>105</v>
      </c>
      <c r="D37" s="15">
        <v>7.5</v>
      </c>
      <c r="J37" s="85"/>
      <c r="P37" s="85"/>
      <c r="V37" s="85"/>
      <c r="AB37" s="135">
        <f t="shared" si="0"/>
        <v>0</v>
      </c>
    </row>
    <row r="38" spans="1:28" x14ac:dyDescent="0.25">
      <c r="A38" t="s">
        <v>23</v>
      </c>
      <c r="B38" s="16" t="s">
        <v>78</v>
      </c>
      <c r="C38" t="s">
        <v>105</v>
      </c>
      <c r="D38" s="15">
        <v>7</v>
      </c>
      <c r="J38" s="85"/>
      <c r="P38" s="85"/>
      <c r="V38" s="85"/>
      <c r="AB38" s="135">
        <f t="shared" si="0"/>
        <v>0</v>
      </c>
    </row>
    <row r="39" spans="1:28" x14ac:dyDescent="0.25">
      <c r="A39" t="s">
        <v>86</v>
      </c>
      <c r="B39" s="16" t="s">
        <v>80</v>
      </c>
      <c r="C39" t="s">
        <v>105</v>
      </c>
      <c r="D39" s="15">
        <v>6.5</v>
      </c>
      <c r="J39" s="85"/>
      <c r="P39" s="85"/>
      <c r="V39" s="85"/>
      <c r="AB39" s="135">
        <f t="shared" si="0"/>
        <v>0</v>
      </c>
    </row>
    <row r="40" spans="1:28" x14ac:dyDescent="0.25">
      <c r="A40" t="s">
        <v>25</v>
      </c>
      <c r="B40" s="16" t="s">
        <v>80</v>
      </c>
      <c r="C40" t="s">
        <v>105</v>
      </c>
      <c r="D40" s="15">
        <v>6.5</v>
      </c>
      <c r="J40" s="85"/>
      <c r="P40" s="85"/>
      <c r="V40" s="85"/>
      <c r="AB40" s="135">
        <f t="shared" si="0"/>
        <v>0</v>
      </c>
    </row>
    <row r="41" spans="1:28" x14ac:dyDescent="0.25">
      <c r="A41" t="s">
        <v>83</v>
      </c>
      <c r="B41" s="16" t="s">
        <v>79</v>
      </c>
      <c r="C41" t="s">
        <v>105</v>
      </c>
      <c r="D41" s="15">
        <v>6</v>
      </c>
      <c r="J41" s="85"/>
      <c r="P41" s="85"/>
      <c r="V41" s="85"/>
      <c r="AB41" s="135">
        <f t="shared" si="0"/>
        <v>0</v>
      </c>
    </row>
    <row r="42" spans="1:28" x14ac:dyDescent="0.25">
      <c r="A42" t="s">
        <v>84</v>
      </c>
      <c r="B42" s="16" t="s">
        <v>79</v>
      </c>
      <c r="C42" t="s">
        <v>105</v>
      </c>
      <c r="D42" s="15">
        <v>6</v>
      </c>
      <c r="J42" s="85"/>
      <c r="P42" s="85"/>
      <c r="V42" s="85"/>
      <c r="AB42" s="135">
        <f t="shared" si="0"/>
        <v>0</v>
      </c>
    </row>
    <row r="43" spans="1:28" x14ac:dyDescent="0.25">
      <c r="A43" t="s">
        <v>30</v>
      </c>
      <c r="B43" s="16" t="s">
        <v>79</v>
      </c>
      <c r="C43" t="s">
        <v>105</v>
      </c>
      <c r="D43" s="15">
        <v>5</v>
      </c>
      <c r="J43" s="85"/>
      <c r="P43" s="85"/>
      <c r="V43" s="85"/>
      <c r="AB43" s="135">
        <f t="shared" si="0"/>
        <v>0</v>
      </c>
    </row>
    <row r="44" spans="1:28" x14ac:dyDescent="0.25">
      <c r="A44" t="s">
        <v>20</v>
      </c>
      <c r="B44" s="16" t="s">
        <v>80</v>
      </c>
      <c r="C44" t="s">
        <v>105</v>
      </c>
      <c r="D44" s="15">
        <v>5</v>
      </c>
      <c r="J44" s="85"/>
      <c r="P44" s="85"/>
      <c r="V44" s="85"/>
      <c r="AB44" s="135">
        <f t="shared" si="0"/>
        <v>0</v>
      </c>
    </row>
    <row r="45" spans="1:28" x14ac:dyDescent="0.25">
      <c r="A45" t="s">
        <v>32</v>
      </c>
      <c r="B45" s="16" t="s">
        <v>79</v>
      </c>
      <c r="C45" t="s">
        <v>105</v>
      </c>
      <c r="D45" s="15">
        <v>5</v>
      </c>
      <c r="J45" s="85"/>
      <c r="P45" s="85"/>
      <c r="V45" s="85"/>
      <c r="AB45" s="135">
        <f t="shared" si="0"/>
        <v>0</v>
      </c>
    </row>
    <row r="46" spans="1:28" x14ac:dyDescent="0.25">
      <c r="A46" t="s">
        <v>9</v>
      </c>
      <c r="B46" s="16" t="s">
        <v>79</v>
      </c>
      <c r="C46" t="s">
        <v>105</v>
      </c>
      <c r="D46" s="15">
        <v>5</v>
      </c>
      <c r="J46" s="85"/>
      <c r="P46" s="85"/>
      <c r="V46" s="85"/>
      <c r="AB46" s="135">
        <f t="shared" si="0"/>
        <v>0</v>
      </c>
    </row>
    <row r="47" spans="1:28" x14ac:dyDescent="0.25">
      <c r="A47" t="s">
        <v>14</v>
      </c>
      <c r="B47" s="16" t="s">
        <v>80</v>
      </c>
      <c r="C47" t="s">
        <v>105</v>
      </c>
      <c r="D47" s="15">
        <v>4.5</v>
      </c>
      <c r="J47" s="85"/>
      <c r="P47" s="85"/>
      <c r="V47" s="85"/>
      <c r="AB47" s="135">
        <f t="shared" si="0"/>
        <v>0</v>
      </c>
    </row>
    <row r="48" spans="1:28" x14ac:dyDescent="0.25">
      <c r="A48" t="s">
        <v>21</v>
      </c>
      <c r="B48" s="16" t="s">
        <v>80</v>
      </c>
      <c r="C48" t="s">
        <v>105</v>
      </c>
      <c r="D48" s="15">
        <v>4.5</v>
      </c>
      <c r="J48" s="85"/>
      <c r="P48" s="85"/>
      <c r="V48" s="85"/>
      <c r="AB48" s="135">
        <f t="shared" si="0"/>
        <v>0</v>
      </c>
    </row>
    <row r="49" spans="1:28" x14ac:dyDescent="0.25">
      <c r="A49" t="s">
        <v>34</v>
      </c>
      <c r="B49" s="16" t="s">
        <v>80</v>
      </c>
      <c r="C49" t="s">
        <v>105</v>
      </c>
      <c r="D49" s="15">
        <v>4.5</v>
      </c>
      <c r="J49" s="85"/>
      <c r="P49" s="85"/>
      <c r="V49" s="85"/>
      <c r="AB49" s="135">
        <f t="shared" si="0"/>
        <v>0</v>
      </c>
    </row>
    <row r="50" spans="1:28" x14ac:dyDescent="0.25">
      <c r="A50" t="s">
        <v>369</v>
      </c>
      <c r="B50" s="16" t="s">
        <v>80</v>
      </c>
      <c r="C50" t="s">
        <v>105</v>
      </c>
      <c r="D50" s="15">
        <v>4.5</v>
      </c>
      <c r="J50" s="85"/>
      <c r="P50" s="85"/>
      <c r="V50" s="85"/>
      <c r="AB50" s="135">
        <f t="shared" si="0"/>
        <v>0</v>
      </c>
    </row>
    <row r="51" spans="1:28" x14ac:dyDescent="0.25">
      <c r="A51" t="s">
        <v>42</v>
      </c>
      <c r="B51" s="16" t="s">
        <v>80</v>
      </c>
      <c r="C51" t="s">
        <v>105</v>
      </c>
      <c r="D51" s="15">
        <v>4.5</v>
      </c>
      <c r="J51" s="85"/>
      <c r="P51" s="85"/>
      <c r="V51" s="85"/>
      <c r="AB51" s="135">
        <f t="shared" si="0"/>
        <v>0</v>
      </c>
    </row>
    <row r="52" spans="1:28" x14ac:dyDescent="0.25">
      <c r="A52" t="s">
        <v>5</v>
      </c>
      <c r="B52" s="16" t="s">
        <v>78</v>
      </c>
      <c r="C52" t="s">
        <v>99</v>
      </c>
      <c r="D52" s="15">
        <v>8</v>
      </c>
      <c r="J52" s="85"/>
      <c r="P52" s="85"/>
      <c r="V52" s="85"/>
      <c r="AB52" s="135">
        <f t="shared" si="0"/>
        <v>0</v>
      </c>
    </row>
    <row r="53" spans="1:28" x14ac:dyDescent="0.25">
      <c r="A53" t="s">
        <v>3</v>
      </c>
      <c r="B53" s="16" t="s">
        <v>79</v>
      </c>
      <c r="C53" t="s">
        <v>99</v>
      </c>
      <c r="D53" s="15">
        <v>7.5</v>
      </c>
      <c r="J53" s="85"/>
      <c r="P53" s="85"/>
      <c r="V53" s="85"/>
      <c r="AB53" s="135">
        <f t="shared" si="0"/>
        <v>0</v>
      </c>
    </row>
    <row r="54" spans="1:28" x14ac:dyDescent="0.25">
      <c r="A54" t="s">
        <v>4</v>
      </c>
      <c r="B54" s="16" t="s">
        <v>78</v>
      </c>
      <c r="C54" t="s">
        <v>99</v>
      </c>
      <c r="D54" s="15">
        <v>7.5</v>
      </c>
      <c r="J54" s="85"/>
      <c r="P54" s="85"/>
      <c r="V54" s="85"/>
      <c r="AB54" s="135">
        <f t="shared" si="0"/>
        <v>0</v>
      </c>
    </row>
    <row r="55" spans="1:28" x14ac:dyDescent="0.25">
      <c r="A55" t="s">
        <v>10</v>
      </c>
      <c r="B55" s="16" t="s">
        <v>80</v>
      </c>
      <c r="C55" t="s">
        <v>99</v>
      </c>
      <c r="D55" s="15">
        <v>6</v>
      </c>
      <c r="J55" s="85"/>
      <c r="P55" s="85"/>
      <c r="V55" s="85"/>
      <c r="AB55" s="135">
        <f t="shared" si="0"/>
        <v>0</v>
      </c>
    </row>
    <row r="56" spans="1:28" x14ac:dyDescent="0.25">
      <c r="A56" t="s">
        <v>7</v>
      </c>
      <c r="B56" s="16" t="s">
        <v>80</v>
      </c>
      <c r="C56" t="s">
        <v>99</v>
      </c>
      <c r="D56" s="15">
        <v>5</v>
      </c>
      <c r="J56" s="85"/>
      <c r="P56" s="85"/>
      <c r="V56" s="85"/>
      <c r="AB56" s="135">
        <f t="shared" si="0"/>
        <v>0</v>
      </c>
    </row>
    <row r="57" spans="1:28" x14ac:dyDescent="0.25">
      <c r="A57" t="s">
        <v>24</v>
      </c>
      <c r="B57" s="16" t="s">
        <v>79</v>
      </c>
      <c r="C57" t="s">
        <v>99</v>
      </c>
      <c r="D57" s="15">
        <v>4.5</v>
      </c>
      <c r="J57" s="85"/>
      <c r="P57" s="85"/>
      <c r="V57" s="85"/>
      <c r="AB57" s="135">
        <f t="shared" si="0"/>
        <v>0</v>
      </c>
    </row>
    <row r="58" spans="1:28" x14ac:dyDescent="0.25">
      <c r="A58" t="s">
        <v>370</v>
      </c>
      <c r="B58" s="16" t="s">
        <v>80</v>
      </c>
      <c r="C58" t="s">
        <v>99</v>
      </c>
      <c r="D58" s="15">
        <v>4.5</v>
      </c>
      <c r="J58" s="60"/>
      <c r="P58" s="60"/>
      <c r="V58" s="60"/>
      <c r="AB58" s="135">
        <f t="shared" si="0"/>
        <v>0</v>
      </c>
    </row>
  </sheetData>
  <mergeCells count="2">
    <mergeCell ref="E3:Z3"/>
    <mergeCell ref="AB4:AB5"/>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H67"/>
  <sheetViews>
    <sheetView zoomScale="85" zoomScaleNormal="85" workbookViewId="0">
      <pane xSplit="4" ySplit="5" topLeftCell="L38" activePane="bottomRight" state="frozen"/>
      <selection activeCell="R31" sqref="R31"/>
      <selection pane="topRight" activeCell="R31" sqref="R31"/>
      <selection pane="bottomLeft" activeCell="R31" sqref="R31"/>
      <selection pane="bottomRight" activeCell="R31" sqref="R31"/>
    </sheetView>
  </sheetViews>
  <sheetFormatPr defaultRowHeight="15" x14ac:dyDescent="0.25"/>
  <cols>
    <col min="1" max="1" width="19.28515625" bestFit="1" customWidth="1"/>
    <col min="3" max="3" width="13.85546875" bestFit="1" customWidth="1"/>
    <col min="5" max="11" width="13.140625" hidden="1" customWidth="1"/>
    <col min="12" max="26" width="13.140625" customWidth="1"/>
    <col min="27" max="27" width="2.85546875" customWidth="1"/>
  </cols>
  <sheetData>
    <row r="1" spans="1:34" x14ac:dyDescent="0.25">
      <c r="A1" s="83" t="s">
        <v>180</v>
      </c>
    </row>
    <row r="2" spans="1:34" x14ac:dyDescent="0.25">
      <c r="A2" s="83" t="s">
        <v>262</v>
      </c>
    </row>
    <row r="3" spans="1:34" x14ac:dyDescent="0.25">
      <c r="E3" s="513" t="s">
        <v>199</v>
      </c>
      <c r="F3" s="513"/>
      <c r="G3" s="513"/>
      <c r="H3" s="513"/>
      <c r="I3" s="513"/>
      <c r="J3" s="513"/>
      <c r="K3" s="513"/>
      <c r="L3" s="513"/>
      <c r="M3" s="513"/>
      <c r="N3" s="513"/>
      <c r="O3" s="513"/>
      <c r="P3" s="513"/>
      <c r="Q3" s="513"/>
      <c r="R3" s="513"/>
      <c r="S3" s="513"/>
      <c r="T3" s="513"/>
      <c r="U3" s="513"/>
      <c r="V3" s="513"/>
      <c r="W3" s="513"/>
      <c r="X3" s="513"/>
      <c r="Y3" s="513"/>
      <c r="Z3" s="513"/>
    </row>
    <row r="4" spans="1:34" x14ac:dyDescent="0.25">
      <c r="E4" s="1" t="s">
        <v>200</v>
      </c>
      <c r="F4" s="1" t="s">
        <v>201</v>
      </c>
      <c r="G4" s="1" t="s">
        <v>205</v>
      </c>
      <c r="H4" s="1" t="s">
        <v>202</v>
      </c>
      <c r="I4" s="1" t="s">
        <v>203</v>
      </c>
      <c r="J4" s="84" t="s">
        <v>204</v>
      </c>
      <c r="K4" s="1" t="s">
        <v>206</v>
      </c>
      <c r="L4" s="1" t="s">
        <v>207</v>
      </c>
      <c r="M4" s="1" t="s">
        <v>208</v>
      </c>
      <c r="N4" s="1" t="s">
        <v>209</v>
      </c>
      <c r="O4" s="1" t="s">
        <v>210</v>
      </c>
      <c r="P4" s="84" t="s">
        <v>211</v>
      </c>
      <c r="Q4" s="1" t="s">
        <v>212</v>
      </c>
      <c r="R4" s="1" t="s">
        <v>213</v>
      </c>
      <c r="S4" s="1" t="s">
        <v>214</v>
      </c>
      <c r="T4" s="1" t="s">
        <v>215</v>
      </c>
      <c r="U4" s="1" t="s">
        <v>216</v>
      </c>
      <c r="V4" s="84" t="s">
        <v>217</v>
      </c>
      <c r="W4" s="1" t="s">
        <v>222</v>
      </c>
      <c r="X4" s="1" t="s">
        <v>223</v>
      </c>
      <c r="Y4" s="1" t="s">
        <v>224</v>
      </c>
      <c r="Z4" s="1" t="s">
        <v>225</v>
      </c>
      <c r="AB4" s="513" t="s">
        <v>73</v>
      </c>
    </row>
    <row r="5" spans="1:34" x14ac:dyDescent="0.25">
      <c r="A5" s="1" t="s">
        <v>57</v>
      </c>
      <c r="B5" s="1" t="s">
        <v>77</v>
      </c>
      <c r="C5" s="1" t="s">
        <v>103</v>
      </c>
      <c r="D5" s="1" t="s">
        <v>106</v>
      </c>
      <c r="E5" s="1" t="s">
        <v>181</v>
      </c>
      <c r="F5" s="1" t="s">
        <v>182</v>
      </c>
      <c r="G5" s="1" t="s">
        <v>183</v>
      </c>
      <c r="H5" s="1" t="s">
        <v>184</v>
      </c>
      <c r="I5" s="1" t="s">
        <v>185</v>
      </c>
      <c r="J5" s="84" t="s">
        <v>186</v>
      </c>
      <c r="K5" s="1" t="s">
        <v>187</v>
      </c>
      <c r="L5" s="1" t="s">
        <v>188</v>
      </c>
      <c r="M5" s="1" t="s">
        <v>189</v>
      </c>
      <c r="N5" s="1" t="s">
        <v>190</v>
      </c>
      <c r="O5" s="1" t="s">
        <v>191</v>
      </c>
      <c r="P5" s="84" t="s">
        <v>192</v>
      </c>
      <c r="Q5" s="1" t="s">
        <v>193</v>
      </c>
      <c r="R5" s="1" t="s">
        <v>194</v>
      </c>
      <c r="S5" s="1" t="s">
        <v>195</v>
      </c>
      <c r="T5" s="1" t="s">
        <v>196</v>
      </c>
      <c r="U5" s="1" t="s">
        <v>197</v>
      </c>
      <c r="V5" s="84" t="s">
        <v>198</v>
      </c>
      <c r="W5" s="1" t="s">
        <v>218</v>
      </c>
      <c r="X5" s="1" t="s">
        <v>219</v>
      </c>
      <c r="Y5" s="1" t="s">
        <v>220</v>
      </c>
      <c r="Z5" s="1" t="s">
        <v>221</v>
      </c>
      <c r="AA5" s="1"/>
      <c r="AB5" s="513"/>
      <c r="AC5" s="1"/>
      <c r="AD5" s="1"/>
      <c r="AE5" s="1"/>
      <c r="AF5" s="1"/>
      <c r="AG5" s="1"/>
      <c r="AH5" s="1"/>
    </row>
    <row r="6" spans="1:34" x14ac:dyDescent="0.25">
      <c r="A6" t="s">
        <v>2</v>
      </c>
      <c r="B6" s="16">
        <v>1</v>
      </c>
      <c r="C6" t="s">
        <v>104</v>
      </c>
      <c r="D6" s="15">
        <v>8.5</v>
      </c>
      <c r="G6">
        <v>2</v>
      </c>
      <c r="J6" s="85"/>
      <c r="K6">
        <v>1</v>
      </c>
      <c r="P6" s="85"/>
      <c r="V6" s="85"/>
      <c r="AB6" s="135">
        <f>SUM(E6:Z6)</f>
        <v>3</v>
      </c>
    </row>
    <row r="7" spans="1:34" x14ac:dyDescent="0.25">
      <c r="A7" t="s">
        <v>6</v>
      </c>
      <c r="B7" s="16" t="s">
        <v>78</v>
      </c>
      <c r="C7" t="s">
        <v>104</v>
      </c>
      <c r="D7" s="15">
        <v>7</v>
      </c>
      <c r="J7" s="85"/>
      <c r="N7">
        <v>2</v>
      </c>
      <c r="P7" s="85"/>
      <c r="V7" s="85"/>
      <c r="AB7" s="135">
        <f t="shared" ref="AB7:AB58" si="0">SUM(E7:Z7)</f>
        <v>2</v>
      </c>
    </row>
    <row r="8" spans="1:34" x14ac:dyDescent="0.25">
      <c r="A8" t="s">
        <v>12</v>
      </c>
      <c r="B8" s="16" t="s">
        <v>78</v>
      </c>
      <c r="C8" t="s">
        <v>104</v>
      </c>
      <c r="D8" s="15">
        <v>7</v>
      </c>
      <c r="E8">
        <v>1</v>
      </c>
      <c r="G8">
        <v>1</v>
      </c>
      <c r="H8">
        <v>2</v>
      </c>
      <c r="J8" s="85"/>
      <c r="K8">
        <v>1</v>
      </c>
      <c r="L8">
        <v>1</v>
      </c>
      <c r="M8">
        <v>1</v>
      </c>
      <c r="N8">
        <v>2</v>
      </c>
      <c r="P8" s="85">
        <v>2</v>
      </c>
      <c r="V8" s="85"/>
      <c r="AB8" s="135">
        <f t="shared" si="0"/>
        <v>11</v>
      </c>
    </row>
    <row r="9" spans="1:34" x14ac:dyDescent="0.25">
      <c r="A9" t="s">
        <v>82</v>
      </c>
      <c r="B9" s="16" t="s">
        <v>79</v>
      </c>
      <c r="C9" t="s">
        <v>104</v>
      </c>
      <c r="D9" s="15">
        <v>6.5</v>
      </c>
      <c r="G9">
        <v>1</v>
      </c>
      <c r="H9">
        <v>1</v>
      </c>
      <c r="J9" s="85"/>
      <c r="P9" s="85"/>
      <c r="V9" s="85"/>
      <c r="AB9" s="135">
        <f t="shared" si="0"/>
        <v>2</v>
      </c>
    </row>
    <row r="10" spans="1:34" x14ac:dyDescent="0.25">
      <c r="A10" t="s">
        <v>0</v>
      </c>
      <c r="B10" s="16" t="s">
        <v>78</v>
      </c>
      <c r="C10" t="s">
        <v>104</v>
      </c>
      <c r="D10" s="15">
        <v>5.5</v>
      </c>
      <c r="J10" s="85"/>
      <c r="P10" s="85">
        <v>2</v>
      </c>
      <c r="V10" s="85"/>
      <c r="AB10" s="135">
        <f t="shared" si="0"/>
        <v>2</v>
      </c>
    </row>
    <row r="11" spans="1:34" x14ac:dyDescent="0.25">
      <c r="A11" t="s">
        <v>8</v>
      </c>
      <c r="B11" s="16" t="s">
        <v>80</v>
      </c>
      <c r="C11" t="s">
        <v>104</v>
      </c>
      <c r="D11" s="15">
        <v>5.5</v>
      </c>
      <c r="E11">
        <v>1</v>
      </c>
      <c r="F11">
        <v>1</v>
      </c>
      <c r="H11">
        <v>1</v>
      </c>
      <c r="J11" s="85"/>
      <c r="P11" s="85">
        <v>1</v>
      </c>
      <c r="V11" s="85"/>
      <c r="AB11" s="135">
        <f t="shared" si="0"/>
        <v>4</v>
      </c>
    </row>
    <row r="12" spans="1:34" x14ac:dyDescent="0.25">
      <c r="A12" t="s">
        <v>110</v>
      </c>
      <c r="B12" s="16" t="s">
        <v>79</v>
      </c>
      <c r="C12" t="s">
        <v>104</v>
      </c>
      <c r="D12" s="15">
        <v>5.5</v>
      </c>
      <c r="F12">
        <v>2</v>
      </c>
      <c r="G12">
        <v>1</v>
      </c>
      <c r="H12">
        <v>2</v>
      </c>
      <c r="J12" s="85"/>
      <c r="K12" s="270">
        <v>2</v>
      </c>
      <c r="P12" s="85"/>
      <c r="V12" s="85"/>
      <c r="AB12" s="135">
        <f t="shared" si="0"/>
        <v>7</v>
      </c>
    </row>
    <row r="13" spans="1:34" x14ac:dyDescent="0.25">
      <c r="A13" t="s">
        <v>11</v>
      </c>
      <c r="B13" s="16" t="s">
        <v>80</v>
      </c>
      <c r="C13" t="s">
        <v>104</v>
      </c>
      <c r="D13" s="15">
        <v>5.5</v>
      </c>
      <c r="J13" s="85"/>
      <c r="O13">
        <v>1</v>
      </c>
      <c r="P13" s="85"/>
      <c r="V13" s="85"/>
      <c r="AB13" s="135">
        <f t="shared" si="0"/>
        <v>1</v>
      </c>
    </row>
    <row r="14" spans="1:34" x14ac:dyDescent="0.25">
      <c r="A14" t="s">
        <v>15</v>
      </c>
      <c r="B14" s="16" t="s">
        <v>79</v>
      </c>
      <c r="C14" t="s">
        <v>104</v>
      </c>
      <c r="D14" s="15">
        <v>5</v>
      </c>
      <c r="I14">
        <v>3</v>
      </c>
      <c r="J14" s="85"/>
      <c r="K14">
        <v>1</v>
      </c>
      <c r="L14">
        <v>3</v>
      </c>
      <c r="P14" s="85"/>
      <c r="V14" s="85"/>
      <c r="AB14" s="135">
        <f t="shared" si="0"/>
        <v>7</v>
      </c>
    </row>
    <row r="15" spans="1:34" x14ac:dyDescent="0.25">
      <c r="A15" t="s">
        <v>13</v>
      </c>
      <c r="B15" s="16" t="s">
        <v>79</v>
      </c>
      <c r="C15" t="s">
        <v>104</v>
      </c>
      <c r="D15" s="15">
        <v>5</v>
      </c>
      <c r="I15">
        <v>2</v>
      </c>
      <c r="J15" s="85">
        <v>1</v>
      </c>
      <c r="L15">
        <v>2</v>
      </c>
      <c r="M15">
        <v>1</v>
      </c>
      <c r="P15" s="85">
        <v>1</v>
      </c>
      <c r="V15" s="85"/>
      <c r="AB15" s="135">
        <f t="shared" si="0"/>
        <v>7</v>
      </c>
    </row>
    <row r="16" spans="1:34" x14ac:dyDescent="0.25">
      <c r="A16" t="s">
        <v>19</v>
      </c>
      <c r="B16" s="16" t="s">
        <v>79</v>
      </c>
      <c r="C16" t="s">
        <v>104</v>
      </c>
      <c r="D16" s="15">
        <v>5</v>
      </c>
      <c r="J16" s="85"/>
      <c r="P16" s="85">
        <v>1</v>
      </c>
      <c r="V16" s="85"/>
      <c r="AB16" s="135">
        <f t="shared" si="0"/>
        <v>1</v>
      </c>
    </row>
    <row r="17" spans="1:28" x14ac:dyDescent="0.25">
      <c r="A17" t="s">
        <v>18</v>
      </c>
      <c r="B17" s="16" t="s">
        <v>80</v>
      </c>
      <c r="C17" t="s">
        <v>104</v>
      </c>
      <c r="D17" s="15">
        <v>4.5</v>
      </c>
      <c r="G17">
        <v>1</v>
      </c>
      <c r="H17">
        <v>2</v>
      </c>
      <c r="J17" s="85">
        <v>1</v>
      </c>
      <c r="K17" s="270">
        <v>1</v>
      </c>
      <c r="M17">
        <v>1</v>
      </c>
      <c r="P17" s="85"/>
      <c r="V17" s="85"/>
      <c r="AB17" s="135">
        <f t="shared" si="0"/>
        <v>6</v>
      </c>
    </row>
    <row r="18" spans="1:28" x14ac:dyDescent="0.25">
      <c r="A18" t="s">
        <v>27</v>
      </c>
      <c r="B18" s="16" t="s">
        <v>80</v>
      </c>
      <c r="C18" t="s">
        <v>104</v>
      </c>
      <c r="D18" s="15">
        <v>4.5</v>
      </c>
      <c r="H18">
        <v>1</v>
      </c>
      <c r="J18" s="85"/>
      <c r="P18" s="85"/>
      <c r="V18" s="85"/>
      <c r="AB18" s="135">
        <f t="shared" si="0"/>
        <v>1</v>
      </c>
    </row>
    <row r="19" spans="1:28" x14ac:dyDescent="0.25">
      <c r="A19" t="s">
        <v>374</v>
      </c>
      <c r="B19" s="16" t="s">
        <v>80</v>
      </c>
      <c r="C19" t="s">
        <v>104</v>
      </c>
      <c r="D19" s="15">
        <v>4.5</v>
      </c>
      <c r="J19" s="85"/>
      <c r="P19" s="85"/>
      <c r="V19" s="85"/>
      <c r="AB19" s="135">
        <f t="shared" si="0"/>
        <v>0</v>
      </c>
    </row>
    <row r="20" spans="1:28" x14ac:dyDescent="0.25">
      <c r="A20" t="s">
        <v>375</v>
      </c>
      <c r="B20" s="16" t="s">
        <v>80</v>
      </c>
      <c r="C20" t="s">
        <v>104</v>
      </c>
      <c r="D20" s="15">
        <v>4.5</v>
      </c>
      <c r="J20" s="85"/>
      <c r="P20" s="85"/>
      <c r="V20" s="85"/>
      <c r="AB20" s="135">
        <f t="shared" si="0"/>
        <v>0</v>
      </c>
    </row>
    <row r="21" spans="1:28" x14ac:dyDescent="0.25">
      <c r="A21" t="s">
        <v>37</v>
      </c>
      <c r="B21" s="16" t="s">
        <v>80</v>
      </c>
      <c r="C21" t="s">
        <v>104</v>
      </c>
      <c r="D21" s="15">
        <v>4.5</v>
      </c>
      <c r="J21" s="85"/>
      <c r="P21" s="85"/>
      <c r="V21" s="85"/>
      <c r="AB21" s="135">
        <f t="shared" si="0"/>
        <v>0</v>
      </c>
    </row>
    <row r="22" spans="1:28" x14ac:dyDescent="0.25">
      <c r="A22" t="s">
        <v>358</v>
      </c>
      <c r="B22" s="16" t="s">
        <v>80</v>
      </c>
      <c r="C22" t="s">
        <v>104</v>
      </c>
      <c r="D22" s="15">
        <v>4.5</v>
      </c>
      <c r="J22" s="85"/>
      <c r="P22" s="85"/>
      <c r="V22" s="85"/>
      <c r="AB22" s="135">
        <f t="shared" si="0"/>
        <v>0</v>
      </c>
    </row>
    <row r="23" spans="1:28" x14ac:dyDescent="0.25">
      <c r="A23" t="s">
        <v>28</v>
      </c>
      <c r="B23" s="16" t="s">
        <v>78</v>
      </c>
      <c r="C23" t="s">
        <v>98</v>
      </c>
      <c r="D23" s="15">
        <v>8</v>
      </c>
      <c r="I23">
        <v>1</v>
      </c>
      <c r="J23" s="85"/>
      <c r="M23">
        <v>1</v>
      </c>
      <c r="P23" s="85"/>
      <c r="V23" s="85"/>
      <c r="AB23" s="135">
        <f t="shared" si="0"/>
        <v>2</v>
      </c>
    </row>
    <row r="24" spans="1:28" x14ac:dyDescent="0.25">
      <c r="A24" t="s">
        <v>26</v>
      </c>
      <c r="B24" s="16" t="s">
        <v>78</v>
      </c>
      <c r="C24" t="s">
        <v>98</v>
      </c>
      <c r="D24" s="15">
        <v>6.5</v>
      </c>
      <c r="I24">
        <v>2</v>
      </c>
      <c r="J24" s="85"/>
      <c r="K24">
        <v>1</v>
      </c>
      <c r="L24">
        <v>1</v>
      </c>
      <c r="M24">
        <v>1</v>
      </c>
      <c r="N24">
        <v>1</v>
      </c>
      <c r="P24" s="85"/>
      <c r="V24" s="85"/>
      <c r="AB24" s="135">
        <f t="shared" si="0"/>
        <v>6</v>
      </c>
    </row>
    <row r="25" spans="1:28" x14ac:dyDescent="0.25">
      <c r="A25" t="s">
        <v>31</v>
      </c>
      <c r="B25" s="16" t="s">
        <v>80</v>
      </c>
      <c r="C25" t="s">
        <v>98</v>
      </c>
      <c r="D25" s="15">
        <v>6</v>
      </c>
      <c r="J25" s="85"/>
      <c r="P25" s="85"/>
      <c r="V25" s="85"/>
      <c r="AB25" s="135">
        <f t="shared" si="0"/>
        <v>0</v>
      </c>
    </row>
    <row r="26" spans="1:28" x14ac:dyDescent="0.25">
      <c r="A26" t="s">
        <v>36</v>
      </c>
      <c r="B26" s="16" t="s">
        <v>78</v>
      </c>
      <c r="C26" t="s">
        <v>98</v>
      </c>
      <c r="D26" s="15">
        <v>5.5</v>
      </c>
      <c r="I26">
        <v>1</v>
      </c>
      <c r="J26" s="85"/>
      <c r="O26">
        <v>1</v>
      </c>
      <c r="P26" s="85">
        <v>1</v>
      </c>
      <c r="V26" s="85"/>
      <c r="AB26" s="135">
        <f t="shared" si="0"/>
        <v>3</v>
      </c>
    </row>
    <row r="27" spans="1:28" x14ac:dyDescent="0.25">
      <c r="A27" t="s">
        <v>372</v>
      </c>
      <c r="B27" s="16" t="s">
        <v>78</v>
      </c>
      <c r="C27" t="s">
        <v>98</v>
      </c>
      <c r="D27" s="15">
        <v>5</v>
      </c>
      <c r="J27" s="85"/>
      <c r="M27">
        <v>2</v>
      </c>
      <c r="P27" s="85"/>
      <c r="V27" s="85"/>
      <c r="AB27" s="135">
        <f t="shared" si="0"/>
        <v>2</v>
      </c>
    </row>
    <row r="28" spans="1:28" x14ac:dyDescent="0.25">
      <c r="A28" t="s">
        <v>47</v>
      </c>
      <c r="B28" s="16" t="s">
        <v>79</v>
      </c>
      <c r="C28" t="s">
        <v>98</v>
      </c>
      <c r="D28" s="15">
        <v>5</v>
      </c>
      <c r="J28" s="85"/>
      <c r="P28" s="85"/>
      <c r="V28" s="85"/>
      <c r="AB28" s="135">
        <f t="shared" si="0"/>
        <v>0</v>
      </c>
    </row>
    <row r="29" spans="1:28" x14ac:dyDescent="0.25">
      <c r="A29" t="s">
        <v>39</v>
      </c>
      <c r="B29" s="16" t="s">
        <v>80</v>
      </c>
      <c r="C29" t="s">
        <v>98</v>
      </c>
      <c r="D29" s="15">
        <v>5</v>
      </c>
      <c r="J29" s="85"/>
      <c r="P29" s="85"/>
      <c r="V29" s="85"/>
      <c r="AB29" s="135">
        <f t="shared" si="0"/>
        <v>0</v>
      </c>
    </row>
    <row r="30" spans="1:28" x14ac:dyDescent="0.25">
      <c r="A30" t="s">
        <v>85</v>
      </c>
      <c r="B30" s="16" t="s">
        <v>80</v>
      </c>
      <c r="C30" t="s">
        <v>98</v>
      </c>
      <c r="D30" s="15">
        <v>5</v>
      </c>
      <c r="J30" s="85"/>
      <c r="M30">
        <v>1</v>
      </c>
      <c r="N30">
        <v>1</v>
      </c>
      <c r="P30" s="85"/>
      <c r="V30" s="85"/>
      <c r="AB30" s="135">
        <f t="shared" si="0"/>
        <v>2</v>
      </c>
    </row>
    <row r="31" spans="1:28" x14ac:dyDescent="0.25">
      <c r="A31" t="s">
        <v>38</v>
      </c>
      <c r="B31" s="16" t="s">
        <v>80</v>
      </c>
      <c r="C31" t="s">
        <v>98</v>
      </c>
      <c r="D31" s="15">
        <v>4.5</v>
      </c>
      <c r="E31">
        <v>2</v>
      </c>
      <c r="J31" s="85"/>
      <c r="P31" s="85"/>
      <c r="V31" s="85"/>
      <c r="AB31" s="135">
        <f t="shared" si="0"/>
        <v>2</v>
      </c>
    </row>
    <row r="32" spans="1:28" x14ac:dyDescent="0.25">
      <c r="A32" t="s">
        <v>35</v>
      </c>
      <c r="B32" s="16" t="s">
        <v>80</v>
      </c>
      <c r="C32" t="s">
        <v>98</v>
      </c>
      <c r="D32" s="15">
        <v>4.5</v>
      </c>
      <c r="J32" s="85"/>
      <c r="P32" s="85"/>
      <c r="V32" s="85"/>
      <c r="AB32" s="135">
        <f t="shared" si="0"/>
        <v>0</v>
      </c>
    </row>
    <row r="33" spans="1:28" x14ac:dyDescent="0.25">
      <c r="A33" t="s">
        <v>357</v>
      </c>
      <c r="B33" s="16" t="s">
        <v>80</v>
      </c>
      <c r="C33" t="s">
        <v>98</v>
      </c>
      <c r="D33" s="15">
        <v>4.5</v>
      </c>
      <c r="J33" s="85"/>
      <c r="P33" s="85"/>
      <c r="V33" s="85"/>
      <c r="AB33" s="135">
        <f t="shared" si="0"/>
        <v>0</v>
      </c>
    </row>
    <row r="34" spans="1:28" x14ac:dyDescent="0.25">
      <c r="A34" t="s">
        <v>123</v>
      </c>
      <c r="B34" s="16" t="s">
        <v>78</v>
      </c>
      <c r="C34" t="s">
        <v>105</v>
      </c>
      <c r="D34" s="15">
        <v>10</v>
      </c>
      <c r="E34">
        <v>1</v>
      </c>
      <c r="I34">
        <v>1</v>
      </c>
      <c r="J34" s="85"/>
      <c r="O34">
        <v>1</v>
      </c>
      <c r="P34" s="85"/>
      <c r="V34" s="85"/>
      <c r="AB34" s="135">
        <f t="shared" si="0"/>
        <v>3</v>
      </c>
    </row>
    <row r="35" spans="1:28" x14ac:dyDescent="0.25">
      <c r="A35" t="s">
        <v>33</v>
      </c>
      <c r="B35" s="16" t="s">
        <v>79</v>
      </c>
      <c r="C35" t="s">
        <v>105</v>
      </c>
      <c r="D35" s="15">
        <v>8.5</v>
      </c>
      <c r="F35">
        <v>1</v>
      </c>
      <c r="G35">
        <v>1</v>
      </c>
      <c r="J35" s="85"/>
      <c r="P35" s="85"/>
      <c r="V35" s="85"/>
      <c r="AB35" s="135">
        <f t="shared" si="0"/>
        <v>2</v>
      </c>
    </row>
    <row r="36" spans="1:28" x14ac:dyDescent="0.25">
      <c r="A36" t="s">
        <v>81</v>
      </c>
      <c r="B36" s="16" t="s">
        <v>78</v>
      </c>
      <c r="C36" t="s">
        <v>105</v>
      </c>
      <c r="D36" s="15">
        <v>7.5</v>
      </c>
      <c r="G36">
        <v>1</v>
      </c>
      <c r="J36" s="85">
        <v>1</v>
      </c>
      <c r="P36" s="85"/>
      <c r="V36" s="85"/>
      <c r="AB36" s="135">
        <f t="shared" si="0"/>
        <v>2</v>
      </c>
    </row>
    <row r="37" spans="1:28" x14ac:dyDescent="0.25">
      <c r="A37" t="s">
        <v>16</v>
      </c>
      <c r="B37" s="16" t="s">
        <v>80</v>
      </c>
      <c r="C37" t="s">
        <v>105</v>
      </c>
      <c r="D37" s="15">
        <v>7.5</v>
      </c>
      <c r="E37">
        <v>1</v>
      </c>
      <c r="F37">
        <v>2</v>
      </c>
      <c r="H37">
        <v>1</v>
      </c>
      <c r="J37" s="85"/>
      <c r="K37">
        <v>2</v>
      </c>
      <c r="O37">
        <v>1</v>
      </c>
      <c r="P37" s="85"/>
      <c r="V37" s="85"/>
      <c r="AB37" s="135">
        <f t="shared" si="0"/>
        <v>7</v>
      </c>
    </row>
    <row r="38" spans="1:28" x14ac:dyDescent="0.25">
      <c r="A38" t="s">
        <v>23</v>
      </c>
      <c r="B38" s="16" t="s">
        <v>78</v>
      </c>
      <c r="C38" t="s">
        <v>105</v>
      </c>
      <c r="D38" s="15">
        <v>7</v>
      </c>
      <c r="J38" s="85"/>
      <c r="P38" s="85"/>
      <c r="V38" s="85"/>
      <c r="AB38" s="135">
        <f t="shared" si="0"/>
        <v>0</v>
      </c>
    </row>
    <row r="39" spans="1:28" x14ac:dyDescent="0.25">
      <c r="A39" t="s">
        <v>86</v>
      </c>
      <c r="B39" s="16" t="s">
        <v>80</v>
      </c>
      <c r="C39" t="s">
        <v>105</v>
      </c>
      <c r="D39" s="15">
        <v>6.5</v>
      </c>
      <c r="J39" s="85"/>
      <c r="K39">
        <v>1</v>
      </c>
      <c r="M39">
        <v>1</v>
      </c>
      <c r="P39" s="85"/>
      <c r="V39" s="85"/>
      <c r="AB39" s="135">
        <f t="shared" si="0"/>
        <v>2</v>
      </c>
    </row>
    <row r="40" spans="1:28" x14ac:dyDescent="0.25">
      <c r="A40" t="s">
        <v>25</v>
      </c>
      <c r="B40" s="16" t="s">
        <v>80</v>
      </c>
      <c r="C40" t="s">
        <v>105</v>
      </c>
      <c r="D40" s="15">
        <v>6.5</v>
      </c>
      <c r="E40">
        <v>1</v>
      </c>
      <c r="F40">
        <v>1</v>
      </c>
      <c r="G40">
        <v>1</v>
      </c>
      <c r="H40">
        <v>1</v>
      </c>
      <c r="J40" s="85"/>
      <c r="P40" s="85"/>
      <c r="V40" s="85"/>
      <c r="AB40" s="135">
        <f t="shared" si="0"/>
        <v>4</v>
      </c>
    </row>
    <row r="41" spans="1:28" x14ac:dyDescent="0.25">
      <c r="A41" t="s">
        <v>83</v>
      </c>
      <c r="B41" s="16" t="s">
        <v>79</v>
      </c>
      <c r="C41" t="s">
        <v>105</v>
      </c>
      <c r="D41" s="15">
        <v>6</v>
      </c>
      <c r="J41" s="85"/>
      <c r="P41" s="85"/>
      <c r="V41" s="85"/>
      <c r="AB41" s="135">
        <f t="shared" si="0"/>
        <v>0</v>
      </c>
    </row>
    <row r="42" spans="1:28" x14ac:dyDescent="0.25">
      <c r="A42" t="s">
        <v>84</v>
      </c>
      <c r="B42" s="16" t="s">
        <v>79</v>
      </c>
      <c r="C42" t="s">
        <v>105</v>
      </c>
      <c r="D42" s="15">
        <v>6</v>
      </c>
      <c r="G42">
        <v>1</v>
      </c>
      <c r="J42" s="85"/>
      <c r="P42" s="85"/>
      <c r="V42" s="85"/>
      <c r="AB42" s="135">
        <f t="shared" si="0"/>
        <v>1</v>
      </c>
    </row>
    <row r="43" spans="1:28" x14ac:dyDescent="0.25">
      <c r="A43" t="s">
        <v>30</v>
      </c>
      <c r="B43" s="16" t="s">
        <v>79</v>
      </c>
      <c r="C43" t="s">
        <v>105</v>
      </c>
      <c r="D43" s="15">
        <v>5</v>
      </c>
      <c r="E43">
        <v>2</v>
      </c>
      <c r="J43" s="85">
        <v>1</v>
      </c>
      <c r="N43">
        <v>3</v>
      </c>
      <c r="P43" s="85"/>
      <c r="V43" s="85"/>
      <c r="AB43" s="135">
        <f t="shared" si="0"/>
        <v>6</v>
      </c>
    </row>
    <row r="44" spans="1:28" x14ac:dyDescent="0.25">
      <c r="A44" t="s">
        <v>20</v>
      </c>
      <c r="B44" s="16" t="s">
        <v>80</v>
      </c>
      <c r="C44" t="s">
        <v>105</v>
      </c>
      <c r="D44" s="15">
        <v>5</v>
      </c>
      <c r="J44" s="85"/>
      <c r="N44">
        <v>1</v>
      </c>
      <c r="O44">
        <v>1</v>
      </c>
      <c r="P44" s="85">
        <v>1</v>
      </c>
      <c r="V44" s="85"/>
      <c r="AB44" s="135">
        <f t="shared" si="0"/>
        <v>3</v>
      </c>
    </row>
    <row r="45" spans="1:28" x14ac:dyDescent="0.25">
      <c r="A45" t="s">
        <v>32</v>
      </c>
      <c r="B45" s="16" t="s">
        <v>79</v>
      </c>
      <c r="C45" t="s">
        <v>105</v>
      </c>
      <c r="D45" s="15">
        <v>5</v>
      </c>
      <c r="H45">
        <v>1</v>
      </c>
      <c r="J45" s="85"/>
      <c r="K45">
        <v>1</v>
      </c>
      <c r="N45">
        <v>1</v>
      </c>
      <c r="P45" s="85"/>
      <c r="V45" s="85"/>
      <c r="AB45" s="135">
        <f t="shared" si="0"/>
        <v>3</v>
      </c>
    </row>
    <row r="46" spans="1:28" x14ac:dyDescent="0.25">
      <c r="A46" t="s">
        <v>9</v>
      </c>
      <c r="B46" s="16" t="s">
        <v>79</v>
      </c>
      <c r="C46" t="s">
        <v>105</v>
      </c>
      <c r="D46" s="15">
        <v>5</v>
      </c>
      <c r="J46" s="85"/>
      <c r="P46" s="85"/>
      <c r="V46" s="85"/>
      <c r="AB46" s="135">
        <f t="shared" si="0"/>
        <v>0</v>
      </c>
    </row>
    <row r="47" spans="1:28" x14ac:dyDescent="0.25">
      <c r="A47" t="s">
        <v>14</v>
      </c>
      <c r="B47" s="16" t="s">
        <v>80</v>
      </c>
      <c r="C47" t="s">
        <v>105</v>
      </c>
      <c r="D47" s="15">
        <v>4.5</v>
      </c>
      <c r="E47">
        <v>2</v>
      </c>
      <c r="J47" s="85"/>
      <c r="P47" s="85">
        <v>1</v>
      </c>
      <c r="V47" s="85"/>
      <c r="AB47" s="135">
        <f t="shared" si="0"/>
        <v>3</v>
      </c>
    </row>
    <row r="48" spans="1:28" x14ac:dyDescent="0.25">
      <c r="A48" t="s">
        <v>21</v>
      </c>
      <c r="B48" s="16" t="s">
        <v>80</v>
      </c>
      <c r="C48" t="s">
        <v>105</v>
      </c>
      <c r="D48" s="15">
        <v>4.5</v>
      </c>
      <c r="J48" s="85"/>
      <c r="P48" s="85"/>
      <c r="V48" s="85"/>
      <c r="AB48" s="135">
        <f t="shared" si="0"/>
        <v>0</v>
      </c>
    </row>
    <row r="49" spans="1:28" x14ac:dyDescent="0.25">
      <c r="A49" t="s">
        <v>34</v>
      </c>
      <c r="B49" s="16" t="s">
        <v>80</v>
      </c>
      <c r="C49" t="s">
        <v>105</v>
      </c>
      <c r="D49" s="15">
        <v>4.5</v>
      </c>
      <c r="J49" s="85"/>
      <c r="P49" s="85"/>
      <c r="V49" s="85"/>
      <c r="AB49" s="135">
        <f t="shared" si="0"/>
        <v>0</v>
      </c>
    </row>
    <row r="50" spans="1:28" x14ac:dyDescent="0.25">
      <c r="A50" t="s">
        <v>369</v>
      </c>
      <c r="B50" s="16" t="s">
        <v>80</v>
      </c>
      <c r="C50" t="s">
        <v>105</v>
      </c>
      <c r="D50" s="15">
        <v>4.5</v>
      </c>
      <c r="J50" s="85"/>
      <c r="P50" s="85"/>
      <c r="V50" s="85"/>
      <c r="AB50" s="135">
        <f t="shared" si="0"/>
        <v>0</v>
      </c>
    </row>
    <row r="51" spans="1:28" x14ac:dyDescent="0.25">
      <c r="A51" t="s">
        <v>42</v>
      </c>
      <c r="B51" s="16" t="s">
        <v>80</v>
      </c>
      <c r="C51" t="s">
        <v>105</v>
      </c>
      <c r="D51" s="15">
        <v>4.5</v>
      </c>
      <c r="J51" s="85"/>
      <c r="N51">
        <v>1</v>
      </c>
      <c r="P51" s="85">
        <v>1</v>
      </c>
      <c r="V51" s="85"/>
      <c r="AB51" s="135">
        <f t="shared" si="0"/>
        <v>2</v>
      </c>
    </row>
    <row r="52" spans="1:28" x14ac:dyDescent="0.25">
      <c r="A52" t="s">
        <v>5</v>
      </c>
      <c r="B52" s="16" t="s">
        <v>78</v>
      </c>
      <c r="C52" t="s">
        <v>99</v>
      </c>
      <c r="D52" s="15">
        <v>8</v>
      </c>
      <c r="E52">
        <v>3</v>
      </c>
      <c r="F52">
        <v>1</v>
      </c>
      <c r="G52">
        <v>2</v>
      </c>
      <c r="H52">
        <v>4</v>
      </c>
      <c r="I52">
        <v>2</v>
      </c>
      <c r="J52" s="85">
        <v>3</v>
      </c>
      <c r="K52" s="270">
        <v>1</v>
      </c>
      <c r="L52" s="270">
        <v>4</v>
      </c>
      <c r="M52" s="270">
        <v>2</v>
      </c>
      <c r="N52" s="270">
        <v>1</v>
      </c>
      <c r="O52" s="270">
        <v>1</v>
      </c>
      <c r="P52" s="85"/>
      <c r="V52" s="85"/>
      <c r="AB52" s="135">
        <f t="shared" si="0"/>
        <v>24</v>
      </c>
    </row>
    <row r="53" spans="1:28" x14ac:dyDescent="0.25">
      <c r="A53" t="s">
        <v>3</v>
      </c>
      <c r="B53" s="16" t="s">
        <v>79</v>
      </c>
      <c r="C53" t="s">
        <v>99</v>
      </c>
      <c r="D53" s="15">
        <v>7.5</v>
      </c>
      <c r="G53">
        <v>1</v>
      </c>
      <c r="J53" s="85"/>
      <c r="M53">
        <v>1</v>
      </c>
      <c r="N53">
        <v>1</v>
      </c>
      <c r="P53" s="85"/>
      <c r="V53" s="85"/>
      <c r="AB53" s="135">
        <f t="shared" si="0"/>
        <v>3</v>
      </c>
    </row>
    <row r="54" spans="1:28" x14ac:dyDescent="0.25">
      <c r="A54" t="s">
        <v>4</v>
      </c>
      <c r="B54" s="16" t="s">
        <v>78</v>
      </c>
      <c r="C54" t="s">
        <v>99</v>
      </c>
      <c r="D54" s="15">
        <v>7.5</v>
      </c>
      <c r="E54">
        <v>2</v>
      </c>
      <c r="G54">
        <v>1</v>
      </c>
      <c r="I54">
        <v>2</v>
      </c>
      <c r="J54" s="85">
        <v>1</v>
      </c>
      <c r="K54" s="270">
        <v>1</v>
      </c>
      <c r="L54" s="270">
        <v>3</v>
      </c>
      <c r="M54" s="270">
        <v>2</v>
      </c>
      <c r="N54" s="270">
        <v>1</v>
      </c>
      <c r="O54" s="270">
        <v>2</v>
      </c>
      <c r="P54" s="85">
        <v>2</v>
      </c>
      <c r="V54" s="85"/>
      <c r="AB54" s="135">
        <f t="shared" si="0"/>
        <v>17</v>
      </c>
    </row>
    <row r="55" spans="1:28" x14ac:dyDescent="0.25">
      <c r="A55" t="s">
        <v>10</v>
      </c>
      <c r="B55" s="16" t="s">
        <v>80</v>
      </c>
      <c r="C55" t="s">
        <v>99</v>
      </c>
      <c r="D55" s="15">
        <v>6</v>
      </c>
      <c r="G55">
        <v>1</v>
      </c>
      <c r="H55">
        <v>1</v>
      </c>
      <c r="J55" s="85"/>
      <c r="K55">
        <v>1</v>
      </c>
      <c r="L55">
        <v>1</v>
      </c>
      <c r="M55">
        <v>2</v>
      </c>
      <c r="N55" s="270">
        <v>1</v>
      </c>
      <c r="O55" s="270">
        <v>1</v>
      </c>
      <c r="P55" s="85">
        <v>1</v>
      </c>
      <c r="V55" s="85"/>
      <c r="AB55" s="135">
        <f t="shared" si="0"/>
        <v>9</v>
      </c>
    </row>
    <row r="56" spans="1:28" x14ac:dyDescent="0.25">
      <c r="A56" t="s">
        <v>7</v>
      </c>
      <c r="B56" s="16" t="s">
        <v>80</v>
      </c>
      <c r="C56" t="s">
        <v>99</v>
      </c>
      <c r="D56" s="15">
        <v>5</v>
      </c>
      <c r="E56">
        <v>1</v>
      </c>
      <c r="G56">
        <v>1</v>
      </c>
      <c r="I56">
        <v>2</v>
      </c>
      <c r="J56" s="85"/>
      <c r="K56">
        <v>1</v>
      </c>
      <c r="M56">
        <v>2</v>
      </c>
      <c r="N56">
        <v>1</v>
      </c>
      <c r="P56" s="85">
        <v>1</v>
      </c>
      <c r="V56" s="85"/>
      <c r="AB56" s="135">
        <f t="shared" si="0"/>
        <v>9</v>
      </c>
    </row>
    <row r="57" spans="1:28" x14ac:dyDescent="0.25">
      <c r="A57" t="s">
        <v>24</v>
      </c>
      <c r="B57" s="16" t="s">
        <v>79</v>
      </c>
      <c r="C57" t="s">
        <v>99</v>
      </c>
      <c r="D57" s="15">
        <v>4.5</v>
      </c>
      <c r="E57">
        <v>1</v>
      </c>
      <c r="F57">
        <v>1</v>
      </c>
      <c r="G57">
        <v>1</v>
      </c>
      <c r="H57">
        <v>1</v>
      </c>
      <c r="I57">
        <v>1</v>
      </c>
      <c r="J57" s="85">
        <v>1</v>
      </c>
      <c r="K57" s="270">
        <v>1</v>
      </c>
      <c r="L57" s="270">
        <v>3</v>
      </c>
      <c r="N57">
        <v>1</v>
      </c>
      <c r="P57" s="85">
        <v>2</v>
      </c>
      <c r="V57" s="85"/>
      <c r="AB57" s="135">
        <f t="shared" si="0"/>
        <v>13</v>
      </c>
    </row>
    <row r="58" spans="1:28" x14ac:dyDescent="0.25">
      <c r="A58" t="s">
        <v>370</v>
      </c>
      <c r="B58" s="16" t="s">
        <v>80</v>
      </c>
      <c r="C58" t="s">
        <v>99</v>
      </c>
      <c r="D58" s="15">
        <v>4.5</v>
      </c>
      <c r="J58" s="60"/>
      <c r="K58" s="270">
        <v>1</v>
      </c>
      <c r="N58">
        <v>2</v>
      </c>
      <c r="P58" s="269">
        <v>1</v>
      </c>
      <c r="V58" s="60"/>
      <c r="AB58" s="135">
        <f t="shared" si="0"/>
        <v>4</v>
      </c>
    </row>
    <row r="60" spans="1:28" x14ac:dyDescent="0.25">
      <c r="A60" t="s">
        <v>356</v>
      </c>
    </row>
    <row r="62" spans="1:28" x14ac:dyDescent="0.25">
      <c r="A62" t="s">
        <v>357</v>
      </c>
    </row>
    <row r="63" spans="1:28" x14ac:dyDescent="0.25">
      <c r="A63" t="s">
        <v>358</v>
      </c>
    </row>
    <row r="64" spans="1:28" x14ac:dyDescent="0.25">
      <c r="A64" t="s">
        <v>369</v>
      </c>
    </row>
    <row r="65" spans="1:16" x14ac:dyDescent="0.25">
      <c r="A65" t="s">
        <v>370</v>
      </c>
      <c r="J65">
        <v>1</v>
      </c>
    </row>
    <row r="66" spans="1:16" x14ac:dyDescent="0.25">
      <c r="A66" t="s">
        <v>390</v>
      </c>
    </row>
    <row r="67" spans="1:16" x14ac:dyDescent="0.25">
      <c r="A67" t="s">
        <v>395</v>
      </c>
      <c r="M67">
        <v>2</v>
      </c>
      <c r="P67">
        <v>1</v>
      </c>
    </row>
  </sheetData>
  <mergeCells count="2">
    <mergeCell ref="E3:Z3"/>
    <mergeCell ref="AB4:AB5"/>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BE49"/>
  <sheetViews>
    <sheetView zoomScale="85" zoomScaleNormal="85" workbookViewId="0">
      <pane xSplit="4" ySplit="5" topLeftCell="Z6" activePane="bottomRight" state="frozen"/>
      <selection pane="topRight" activeCell="E1" sqref="E1"/>
      <selection pane="bottomLeft" activeCell="A6" sqref="A6"/>
      <selection pane="bottomRight" activeCell="AG4" sqref="AG4:AG5"/>
    </sheetView>
  </sheetViews>
  <sheetFormatPr defaultRowHeight="15" x14ac:dyDescent="0.25"/>
  <cols>
    <col min="1" max="1" width="21.28515625" customWidth="1"/>
    <col min="3" max="3" width="13.85546875" bestFit="1" customWidth="1"/>
    <col min="4" max="4" width="8.140625" customWidth="1"/>
    <col min="5" max="57" width="13" customWidth="1"/>
  </cols>
  <sheetData>
    <row r="1" spans="1:57" x14ac:dyDescent="0.25">
      <c r="A1" s="83" t="s">
        <v>180</v>
      </c>
      <c r="AZ1" s="8"/>
    </row>
    <row r="2" spans="1:57" x14ac:dyDescent="0.25">
      <c r="A2" s="83" t="s">
        <v>226</v>
      </c>
      <c r="N2" s="14"/>
      <c r="O2" s="14"/>
      <c r="P2" s="14"/>
      <c r="Q2" s="14"/>
    </row>
    <row r="3" spans="1:57" x14ac:dyDescent="0.25">
      <c r="E3" s="513" t="s">
        <v>227</v>
      </c>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513"/>
      <c r="AK3" s="513"/>
      <c r="AL3" s="513"/>
      <c r="AM3" s="513"/>
      <c r="AN3" s="513"/>
      <c r="AO3" s="513"/>
      <c r="AP3" s="513"/>
      <c r="AQ3" s="513"/>
      <c r="AR3" s="513"/>
      <c r="AS3" s="513"/>
      <c r="AT3" s="513"/>
      <c r="AU3" s="513"/>
      <c r="AV3" s="513"/>
      <c r="AW3" s="513"/>
      <c r="AX3" s="513"/>
      <c r="AY3" s="513"/>
      <c r="AZ3" s="513"/>
      <c r="BA3" s="172"/>
      <c r="BB3" s="172"/>
      <c r="BC3" s="172"/>
      <c r="BD3" s="172"/>
      <c r="BE3" s="172"/>
    </row>
    <row r="4" spans="1:57" ht="15" customHeight="1" x14ac:dyDescent="0.25">
      <c r="A4" s="513" t="s">
        <v>57</v>
      </c>
      <c r="B4" s="513" t="s">
        <v>77</v>
      </c>
      <c r="C4" s="623" t="s">
        <v>103</v>
      </c>
      <c r="D4" s="513" t="s">
        <v>106</v>
      </c>
      <c r="E4" s="513" t="s">
        <v>15</v>
      </c>
      <c r="F4" s="513" t="s">
        <v>83</v>
      </c>
      <c r="G4" s="513" t="s">
        <v>230</v>
      </c>
      <c r="H4" s="513" t="s">
        <v>228</v>
      </c>
      <c r="I4" s="513" t="s">
        <v>84</v>
      </c>
      <c r="J4" s="513" t="s">
        <v>25</v>
      </c>
      <c r="K4" s="513" t="s">
        <v>229</v>
      </c>
      <c r="L4" s="513" t="s">
        <v>7</v>
      </c>
      <c r="M4" s="513" t="s">
        <v>14</v>
      </c>
      <c r="N4" s="513" t="s">
        <v>39</v>
      </c>
      <c r="O4" s="513" t="s">
        <v>4</v>
      </c>
      <c r="P4" s="513" t="s">
        <v>81</v>
      </c>
      <c r="Q4" s="513" t="s">
        <v>6</v>
      </c>
      <c r="R4" s="513" t="s">
        <v>242</v>
      </c>
      <c r="S4" s="513" t="s">
        <v>243</v>
      </c>
      <c r="T4" s="513" t="s">
        <v>244</v>
      </c>
      <c r="U4" s="513" t="s">
        <v>30</v>
      </c>
      <c r="V4" s="513" t="s">
        <v>245</v>
      </c>
      <c r="W4" s="513" t="s">
        <v>82</v>
      </c>
      <c r="X4" s="513" t="s">
        <v>10</v>
      </c>
      <c r="Y4" s="513" t="s">
        <v>246</v>
      </c>
      <c r="Z4" s="513" t="s">
        <v>31</v>
      </c>
      <c r="AA4" s="513" t="s">
        <v>247</v>
      </c>
      <c r="AB4" s="513" t="s">
        <v>85</v>
      </c>
      <c r="AC4" s="513" t="s">
        <v>26</v>
      </c>
      <c r="AD4" s="513" t="s">
        <v>281</v>
      </c>
      <c r="AE4" s="513" t="s">
        <v>19</v>
      </c>
      <c r="AF4" s="513" t="s">
        <v>8</v>
      </c>
      <c r="AG4" s="513" t="s">
        <v>11</v>
      </c>
      <c r="AH4" s="513" t="s">
        <v>250</v>
      </c>
      <c r="AI4" s="513" t="s">
        <v>32</v>
      </c>
      <c r="AJ4" s="513" t="s">
        <v>110</v>
      </c>
      <c r="AK4" s="513" t="s">
        <v>251</v>
      </c>
      <c r="AL4" s="513" t="s">
        <v>12</v>
      </c>
      <c r="AM4" s="513" t="s">
        <v>18</v>
      </c>
      <c r="AN4" s="513" t="s">
        <v>252</v>
      </c>
      <c r="AO4" s="513" t="s">
        <v>253</v>
      </c>
      <c r="AP4" s="513" t="s">
        <v>36</v>
      </c>
      <c r="AQ4" s="513" t="s">
        <v>254</v>
      </c>
      <c r="AR4" s="513" t="s">
        <v>23</v>
      </c>
      <c r="AS4" s="513" t="s">
        <v>255</v>
      </c>
      <c r="AT4" s="513" t="s">
        <v>24</v>
      </c>
      <c r="AU4" s="513" t="s">
        <v>46</v>
      </c>
      <c r="AV4" s="513" t="s">
        <v>13</v>
      </c>
      <c r="AW4" s="513" t="s">
        <v>256</v>
      </c>
      <c r="AX4" s="513" t="s">
        <v>3</v>
      </c>
      <c r="AY4" s="513" t="s">
        <v>28</v>
      </c>
      <c r="AZ4" s="513" t="s">
        <v>322</v>
      </c>
      <c r="BA4" s="513" t="s">
        <v>330</v>
      </c>
      <c r="BB4" s="513" t="s">
        <v>331</v>
      </c>
      <c r="BC4" s="513" t="s">
        <v>332</v>
      </c>
      <c r="BD4" s="513" t="s">
        <v>333</v>
      </c>
      <c r="BE4" s="513" t="s">
        <v>348</v>
      </c>
    </row>
    <row r="5" spans="1:57" x14ac:dyDescent="0.25">
      <c r="A5" s="513"/>
      <c r="B5" s="513"/>
      <c r="C5" s="623"/>
      <c r="D5" s="513"/>
      <c r="E5" s="513"/>
      <c r="F5" s="513"/>
      <c r="G5" s="513"/>
      <c r="H5" s="513"/>
      <c r="I5" s="513"/>
      <c r="J5" s="513"/>
      <c r="K5" s="513"/>
      <c r="L5" s="513"/>
      <c r="M5" s="513"/>
      <c r="N5" s="513"/>
      <c r="O5" s="513"/>
      <c r="P5" s="513"/>
      <c r="Q5" s="513"/>
      <c r="R5" s="513"/>
      <c r="S5" s="513"/>
      <c r="T5" s="513"/>
      <c r="U5" s="513"/>
      <c r="V5" s="513"/>
      <c r="W5" s="513"/>
      <c r="X5" s="513"/>
      <c r="Y5" s="513"/>
      <c r="Z5" s="513"/>
      <c r="AA5" s="513"/>
      <c r="AB5" s="513"/>
      <c r="AC5" s="513"/>
      <c r="AD5" s="513"/>
      <c r="AE5" s="513"/>
      <c r="AF5" s="513"/>
      <c r="AG5" s="513"/>
      <c r="AH5" s="513"/>
      <c r="AI5" s="513"/>
      <c r="AJ5" s="513"/>
      <c r="AK5" s="513"/>
      <c r="AL5" s="513"/>
      <c r="AM5" s="513"/>
      <c r="AN5" s="513"/>
      <c r="AO5" s="513"/>
      <c r="AP5" s="513"/>
      <c r="AQ5" s="513"/>
      <c r="AR5" s="513"/>
      <c r="AS5" s="513"/>
      <c r="AT5" s="513"/>
      <c r="AU5" s="513"/>
      <c r="AV5" s="513"/>
      <c r="AW5" s="513"/>
      <c r="AX5" s="513"/>
      <c r="AY5" s="513"/>
      <c r="AZ5" s="513"/>
      <c r="BA5" s="513"/>
      <c r="BB5" s="513"/>
      <c r="BC5" s="513"/>
      <c r="BD5" s="513"/>
      <c r="BE5" s="513"/>
    </row>
    <row r="6" spans="1:57" x14ac:dyDescent="0.25">
      <c r="A6" t="s">
        <v>2</v>
      </c>
      <c r="B6" s="16">
        <v>1</v>
      </c>
      <c r="C6" t="s">
        <v>104</v>
      </c>
      <c r="D6" s="15">
        <v>8.5</v>
      </c>
      <c r="E6" s="86"/>
      <c r="F6" s="86"/>
      <c r="G6" s="86"/>
      <c r="H6" s="86"/>
      <c r="I6" s="86"/>
      <c r="J6" s="86"/>
      <c r="K6" s="86"/>
      <c r="L6" s="86"/>
      <c r="M6" s="86"/>
      <c r="N6" s="86"/>
      <c r="O6" s="89" t="s">
        <v>368</v>
      </c>
      <c r="P6" s="86"/>
      <c r="Q6" s="86"/>
      <c r="R6" s="86"/>
      <c r="S6" s="86"/>
      <c r="T6" s="88" t="s">
        <v>116</v>
      </c>
      <c r="U6" s="86"/>
      <c r="V6" s="86"/>
      <c r="W6" s="86"/>
      <c r="X6" s="86"/>
      <c r="Y6" s="86"/>
      <c r="Z6" s="86"/>
      <c r="AA6" s="86"/>
      <c r="AB6" s="86"/>
      <c r="AC6" s="86"/>
      <c r="AD6" s="88" t="s">
        <v>116</v>
      </c>
      <c r="AE6" s="89" t="s">
        <v>368</v>
      </c>
      <c r="AF6" s="86"/>
      <c r="AG6" s="86"/>
      <c r="AH6" s="86"/>
      <c r="AI6" s="86"/>
      <c r="AJ6" s="86"/>
      <c r="AK6" s="86"/>
      <c r="AL6" s="86"/>
      <c r="AM6" s="88" t="s">
        <v>116</v>
      </c>
      <c r="AN6" s="86"/>
      <c r="AO6" s="89" t="s">
        <v>368</v>
      </c>
      <c r="AP6" s="89" t="s">
        <v>368</v>
      </c>
      <c r="AQ6" s="86"/>
      <c r="AR6" s="86"/>
      <c r="AS6" s="86"/>
      <c r="AT6" s="89" t="s">
        <v>368</v>
      </c>
      <c r="AU6" s="86"/>
      <c r="AV6" s="86"/>
      <c r="AW6" s="86"/>
      <c r="AX6" s="88" t="s">
        <v>116</v>
      </c>
      <c r="AY6" s="86"/>
      <c r="AZ6" s="89" t="s">
        <v>368</v>
      </c>
      <c r="BA6" s="86"/>
      <c r="BB6" s="86"/>
      <c r="BC6" s="86"/>
      <c r="BD6" s="86"/>
      <c r="BE6" s="86"/>
    </row>
    <row r="7" spans="1:57" x14ac:dyDescent="0.25">
      <c r="A7" t="s">
        <v>6</v>
      </c>
      <c r="B7" s="16" t="s">
        <v>78</v>
      </c>
      <c r="C7" t="s">
        <v>104</v>
      </c>
      <c r="D7" s="15">
        <v>7</v>
      </c>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row>
    <row r="8" spans="1:57" x14ac:dyDescent="0.25">
      <c r="A8" t="s">
        <v>12</v>
      </c>
      <c r="B8" s="16" t="s">
        <v>78</v>
      </c>
      <c r="C8" t="s">
        <v>104</v>
      </c>
      <c r="D8" s="15">
        <v>7</v>
      </c>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row>
    <row r="9" spans="1:57" x14ac:dyDescent="0.25">
      <c r="A9" t="s">
        <v>82</v>
      </c>
      <c r="B9" s="16" t="s">
        <v>79</v>
      </c>
      <c r="C9" t="s">
        <v>104</v>
      </c>
      <c r="D9" s="15">
        <v>6.5</v>
      </c>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row>
    <row r="10" spans="1:57" x14ac:dyDescent="0.25">
      <c r="A10" t="s">
        <v>0</v>
      </c>
      <c r="B10" s="16" t="s">
        <v>78</v>
      </c>
      <c r="C10" t="s">
        <v>104</v>
      </c>
      <c r="D10" s="15">
        <v>5.5</v>
      </c>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row>
    <row r="11" spans="1:57" x14ac:dyDescent="0.25">
      <c r="A11" t="s">
        <v>8</v>
      </c>
      <c r="B11" s="16" t="s">
        <v>80</v>
      </c>
      <c r="C11" t="s">
        <v>104</v>
      </c>
      <c r="D11" s="15">
        <v>5.5</v>
      </c>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8" t="s">
        <v>116</v>
      </c>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row>
    <row r="12" spans="1:57" x14ac:dyDescent="0.25">
      <c r="A12" t="s">
        <v>110</v>
      </c>
      <c r="B12" s="16" t="s">
        <v>79</v>
      </c>
      <c r="C12" t="s">
        <v>104</v>
      </c>
      <c r="D12" s="15">
        <v>5.5</v>
      </c>
      <c r="E12" s="86"/>
      <c r="F12" s="86"/>
      <c r="G12" s="86"/>
      <c r="H12" s="86"/>
      <c r="I12" s="86"/>
      <c r="J12" s="86"/>
      <c r="K12" s="86"/>
      <c r="L12" s="86"/>
      <c r="M12" s="86"/>
      <c r="N12" s="86"/>
      <c r="O12" s="86"/>
      <c r="P12" s="86"/>
      <c r="Q12" s="86"/>
      <c r="R12" s="86"/>
      <c r="S12" s="86"/>
      <c r="T12" s="86"/>
      <c r="U12" s="86"/>
      <c r="V12" s="86"/>
      <c r="W12" s="86"/>
      <c r="X12" s="89" t="s">
        <v>368</v>
      </c>
      <c r="Y12" s="86"/>
      <c r="Z12" s="86"/>
      <c r="AA12" s="86"/>
      <c r="AB12" s="86"/>
      <c r="AC12" s="86"/>
      <c r="AD12" s="86"/>
      <c r="AE12" s="86"/>
      <c r="AF12" s="86"/>
      <c r="AG12" s="86"/>
      <c r="AH12" s="86"/>
      <c r="AI12" s="88" t="s">
        <v>116</v>
      </c>
      <c r="AJ12" s="86"/>
      <c r="AK12" s="86"/>
      <c r="AL12" s="86"/>
      <c r="AM12" s="86"/>
      <c r="AN12" s="86"/>
      <c r="AO12" s="86"/>
      <c r="AP12" s="86"/>
      <c r="AQ12" s="86"/>
      <c r="AR12" s="86"/>
      <c r="AS12" s="86"/>
      <c r="AT12" s="86"/>
      <c r="AU12" s="89" t="s">
        <v>368</v>
      </c>
      <c r="AV12" s="86"/>
      <c r="AW12" s="86"/>
      <c r="AX12" s="86"/>
      <c r="AY12" s="86"/>
      <c r="AZ12" s="86"/>
      <c r="BA12" s="86"/>
      <c r="BB12" s="86"/>
      <c r="BC12" s="88" t="s">
        <v>116</v>
      </c>
      <c r="BD12" s="89" t="s">
        <v>368</v>
      </c>
      <c r="BE12" s="86"/>
    </row>
    <row r="13" spans="1:57" x14ac:dyDescent="0.25">
      <c r="A13" t="s">
        <v>11</v>
      </c>
      <c r="B13" s="16" t="s">
        <v>80</v>
      </c>
      <c r="C13" t="s">
        <v>104</v>
      </c>
      <c r="D13" s="15">
        <v>5.5</v>
      </c>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row>
    <row r="14" spans="1:57" x14ac:dyDescent="0.25">
      <c r="A14" t="s">
        <v>15</v>
      </c>
      <c r="B14" s="16" t="s">
        <v>79</v>
      </c>
      <c r="C14" t="s">
        <v>104</v>
      </c>
      <c r="D14" s="15">
        <v>5</v>
      </c>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8" t="s">
        <v>116</v>
      </c>
      <c r="BB14" s="86"/>
      <c r="BC14" s="86"/>
      <c r="BD14" s="86"/>
      <c r="BE14" s="86"/>
    </row>
    <row r="15" spans="1:57" x14ac:dyDescent="0.25">
      <c r="A15" t="s">
        <v>13</v>
      </c>
      <c r="B15" s="16" t="s">
        <v>79</v>
      </c>
      <c r="C15" t="s">
        <v>104</v>
      </c>
      <c r="D15" s="15">
        <v>5</v>
      </c>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row>
    <row r="16" spans="1:57" x14ac:dyDescent="0.25">
      <c r="A16" t="s">
        <v>19</v>
      </c>
      <c r="B16" s="16" t="s">
        <v>79</v>
      </c>
      <c r="C16" t="s">
        <v>104</v>
      </c>
      <c r="D16" s="15">
        <v>5</v>
      </c>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row>
    <row r="17" spans="1:57" x14ac:dyDescent="0.25">
      <c r="A17" t="s">
        <v>18</v>
      </c>
      <c r="B17" s="16" t="s">
        <v>80</v>
      </c>
      <c r="C17" t="s">
        <v>104</v>
      </c>
      <c r="D17" s="15">
        <v>4.5</v>
      </c>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row>
    <row r="18" spans="1:57" x14ac:dyDescent="0.25">
      <c r="A18" t="s">
        <v>27</v>
      </c>
      <c r="B18" s="16" t="s">
        <v>80</v>
      </c>
      <c r="C18" t="s">
        <v>104</v>
      </c>
      <c r="D18" s="15">
        <v>4.5</v>
      </c>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8" t="s">
        <v>116</v>
      </c>
      <c r="AL18" s="86"/>
      <c r="AM18" s="86"/>
      <c r="AN18" s="86"/>
      <c r="AO18" s="86"/>
      <c r="AP18" s="86"/>
      <c r="AQ18" s="86"/>
      <c r="AR18" s="86"/>
      <c r="AS18" s="86"/>
      <c r="AT18" s="86"/>
      <c r="AU18" s="86"/>
      <c r="AV18" s="86"/>
      <c r="AW18" s="86"/>
      <c r="AX18" s="86"/>
      <c r="AY18" s="86"/>
      <c r="AZ18" s="86"/>
      <c r="BA18" s="89" t="s">
        <v>368</v>
      </c>
      <c r="BB18" s="86"/>
      <c r="BC18" s="86"/>
      <c r="BD18" s="86"/>
      <c r="BE18" s="86"/>
    </row>
    <row r="19" spans="1:57" x14ac:dyDescent="0.25">
      <c r="A19" t="s">
        <v>28</v>
      </c>
      <c r="B19" s="16" t="s">
        <v>78</v>
      </c>
      <c r="C19" t="s">
        <v>98</v>
      </c>
      <c r="D19" s="15">
        <v>8</v>
      </c>
      <c r="E19" s="97"/>
      <c r="F19" s="86"/>
      <c r="G19" s="86"/>
      <c r="H19" s="86"/>
      <c r="I19" s="86"/>
      <c r="J19" s="86"/>
      <c r="K19" s="88" t="s">
        <v>116</v>
      </c>
      <c r="L19" s="86"/>
      <c r="M19" s="86"/>
      <c r="N19" s="86"/>
      <c r="O19" s="86"/>
      <c r="P19" s="86"/>
      <c r="Q19" s="86"/>
      <c r="R19" s="86"/>
      <c r="S19" s="86"/>
      <c r="T19" s="86"/>
      <c r="U19" s="86"/>
      <c r="V19" s="86"/>
      <c r="W19" s="88" t="s">
        <v>116</v>
      </c>
      <c r="X19" s="86"/>
      <c r="Y19" s="86"/>
      <c r="Z19" s="86"/>
      <c r="AA19" s="86"/>
      <c r="AB19" s="86"/>
      <c r="AC19" s="86"/>
      <c r="AD19" s="86"/>
      <c r="AE19" s="86"/>
      <c r="AF19" s="86"/>
      <c r="AG19" s="86"/>
      <c r="AH19" s="86"/>
      <c r="AI19" s="86"/>
      <c r="AJ19" s="86"/>
      <c r="AK19" s="86"/>
      <c r="AL19" s="86"/>
      <c r="AM19" s="86"/>
      <c r="AN19" s="86"/>
      <c r="AO19" s="88" t="s">
        <v>116</v>
      </c>
      <c r="AP19" s="86"/>
      <c r="AQ19" s="86"/>
      <c r="AR19" s="88" t="s">
        <v>116</v>
      </c>
      <c r="AS19" s="86"/>
      <c r="AT19" s="86"/>
      <c r="AU19" s="86"/>
      <c r="AV19" s="86"/>
      <c r="AW19" s="86"/>
      <c r="AX19" s="86"/>
      <c r="AY19" s="86"/>
      <c r="AZ19" s="86"/>
      <c r="BA19" s="86"/>
      <c r="BB19" s="86"/>
      <c r="BC19" s="86"/>
      <c r="BD19" s="86"/>
      <c r="BE19" s="86"/>
    </row>
    <row r="20" spans="1:57" x14ac:dyDescent="0.25">
      <c r="A20" t="s">
        <v>26</v>
      </c>
      <c r="B20" s="16" t="s">
        <v>78</v>
      </c>
      <c r="C20" t="s">
        <v>98</v>
      </c>
      <c r="D20" s="15">
        <v>6.5</v>
      </c>
      <c r="E20" s="86"/>
      <c r="F20" s="86"/>
      <c r="G20" s="88" t="s">
        <v>116</v>
      </c>
      <c r="H20" s="86"/>
      <c r="I20" s="86"/>
      <c r="J20" s="86"/>
      <c r="K20" s="86"/>
      <c r="L20" s="86"/>
      <c r="M20" s="86"/>
      <c r="N20" s="86"/>
      <c r="O20" s="86"/>
      <c r="P20" s="86"/>
      <c r="Q20" s="86"/>
      <c r="R20" s="86"/>
      <c r="S20" s="86"/>
      <c r="T20" s="86"/>
      <c r="U20" s="86"/>
      <c r="V20" s="89" t="s">
        <v>368</v>
      </c>
      <c r="W20" s="86"/>
      <c r="X20" s="88" t="s">
        <v>116</v>
      </c>
      <c r="Y20" s="86"/>
      <c r="Z20" s="86"/>
      <c r="AA20" s="86"/>
      <c r="AB20" s="86"/>
      <c r="AC20" s="86"/>
      <c r="AD20" s="86"/>
      <c r="AE20" s="86"/>
      <c r="AF20" s="86"/>
      <c r="AG20" s="86"/>
      <c r="AH20" s="86"/>
      <c r="AI20" s="86"/>
      <c r="AJ20" s="86"/>
      <c r="AK20" s="86"/>
      <c r="AL20" s="86"/>
      <c r="AM20" s="86"/>
      <c r="AN20" s="89" t="s">
        <v>368</v>
      </c>
      <c r="AO20" s="86"/>
      <c r="AP20" s="86"/>
      <c r="AQ20" s="86"/>
      <c r="AR20" s="86"/>
      <c r="AS20" s="86"/>
      <c r="AT20" s="86"/>
      <c r="AU20" s="86"/>
      <c r="AV20" s="86"/>
      <c r="AW20" s="86"/>
      <c r="AX20" s="86"/>
      <c r="AY20" s="86"/>
      <c r="AZ20" s="86"/>
      <c r="BA20" s="86"/>
      <c r="BB20" s="86"/>
      <c r="BC20" s="86"/>
      <c r="BD20" s="86"/>
      <c r="BE20" s="86"/>
    </row>
    <row r="21" spans="1:57" x14ac:dyDescent="0.25">
      <c r="A21" t="s">
        <v>31</v>
      </c>
      <c r="B21" s="16" t="s">
        <v>80</v>
      </c>
      <c r="C21" t="s">
        <v>98</v>
      </c>
      <c r="D21" s="15">
        <v>6</v>
      </c>
      <c r="E21" s="89" t="s">
        <v>368</v>
      </c>
      <c r="F21" s="86"/>
      <c r="G21" s="86"/>
      <c r="H21" s="86"/>
      <c r="I21" s="86"/>
      <c r="J21" s="86"/>
      <c r="K21" s="86"/>
      <c r="L21" s="86"/>
      <c r="M21" s="86"/>
      <c r="N21" s="86"/>
      <c r="O21" s="86"/>
      <c r="P21" s="86"/>
      <c r="Q21" s="86"/>
      <c r="R21" s="86"/>
      <c r="S21" s="86"/>
      <c r="T21" s="86"/>
      <c r="U21" s="86"/>
      <c r="V21" s="86"/>
      <c r="W21" s="86"/>
      <c r="X21" s="86"/>
      <c r="Y21" s="86"/>
      <c r="Z21" s="88" t="s">
        <v>116</v>
      </c>
      <c r="AA21" s="86"/>
      <c r="AB21" s="88" t="s">
        <v>116</v>
      </c>
      <c r="AC21" s="86"/>
      <c r="AD21" s="86"/>
      <c r="AE21" s="86"/>
      <c r="AF21" s="86"/>
      <c r="AG21" s="86"/>
      <c r="AH21" s="86"/>
      <c r="AI21" s="86"/>
      <c r="AJ21" s="86"/>
      <c r="AK21" s="86"/>
      <c r="AL21" s="86"/>
      <c r="AM21" s="89" t="s">
        <v>368</v>
      </c>
      <c r="AN21" s="86"/>
      <c r="AO21" s="86"/>
      <c r="AP21" s="86"/>
      <c r="AQ21" s="86"/>
      <c r="AR21" s="86"/>
      <c r="AS21" s="86"/>
      <c r="AT21" s="86"/>
      <c r="AU21" s="86"/>
      <c r="AV21" s="86"/>
      <c r="AW21" s="86"/>
      <c r="AX21" s="86"/>
      <c r="AY21" s="86"/>
      <c r="AZ21" s="86"/>
      <c r="BA21" s="86"/>
      <c r="BB21" s="86"/>
      <c r="BC21" s="86"/>
      <c r="BD21" s="86"/>
      <c r="BE21" s="86"/>
    </row>
    <row r="22" spans="1:57" x14ac:dyDescent="0.25">
      <c r="A22" t="s">
        <v>36</v>
      </c>
      <c r="B22" s="16" t="s">
        <v>78</v>
      </c>
      <c r="C22" t="s">
        <v>98</v>
      </c>
      <c r="D22" s="15">
        <v>5.5</v>
      </c>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row>
    <row r="23" spans="1:57" x14ac:dyDescent="0.25">
      <c r="A23" t="s">
        <v>47</v>
      </c>
      <c r="B23" s="16" t="s">
        <v>79</v>
      </c>
      <c r="C23" t="s">
        <v>98</v>
      </c>
      <c r="D23" s="15">
        <v>5</v>
      </c>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row>
    <row r="24" spans="1:57" x14ac:dyDescent="0.25">
      <c r="A24" t="s">
        <v>39</v>
      </c>
      <c r="B24" s="16" t="s">
        <v>80</v>
      </c>
      <c r="C24" t="s">
        <v>98</v>
      </c>
      <c r="D24" s="15">
        <v>5</v>
      </c>
      <c r="E24" s="86"/>
      <c r="F24" s="86"/>
      <c r="G24" s="86"/>
      <c r="H24" s="86"/>
      <c r="I24" s="86"/>
      <c r="J24" s="86"/>
      <c r="K24" s="86"/>
      <c r="L24" s="86"/>
      <c r="M24" s="86"/>
      <c r="N24" s="88" t="s">
        <v>116</v>
      </c>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row>
    <row r="25" spans="1:57" x14ac:dyDescent="0.25">
      <c r="A25" t="s">
        <v>85</v>
      </c>
      <c r="B25" s="16" t="s">
        <v>80</v>
      </c>
      <c r="C25" t="s">
        <v>98</v>
      </c>
      <c r="D25" s="15">
        <v>5</v>
      </c>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row>
    <row r="26" spans="1:57" x14ac:dyDescent="0.25">
      <c r="A26" t="s">
        <v>38</v>
      </c>
      <c r="B26" s="16" t="s">
        <v>80</v>
      </c>
      <c r="C26" t="s">
        <v>98</v>
      </c>
      <c r="D26" s="15">
        <v>4.5</v>
      </c>
      <c r="E26" s="86"/>
      <c r="F26" s="86"/>
      <c r="G26" s="86"/>
      <c r="H26" s="89" t="s">
        <v>368</v>
      </c>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row>
    <row r="27" spans="1:57" x14ac:dyDescent="0.25">
      <c r="A27" t="s">
        <v>35</v>
      </c>
      <c r="B27" s="16" t="s">
        <v>80</v>
      </c>
      <c r="C27" t="s">
        <v>98</v>
      </c>
      <c r="D27" s="15">
        <v>4.5</v>
      </c>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row>
    <row r="28" spans="1:57" x14ac:dyDescent="0.25">
      <c r="A28" t="s">
        <v>123</v>
      </c>
      <c r="B28" s="16" t="s">
        <v>78</v>
      </c>
      <c r="C28" t="s">
        <v>105</v>
      </c>
      <c r="D28" s="15">
        <v>10</v>
      </c>
      <c r="E28" s="88" t="s">
        <v>116</v>
      </c>
      <c r="F28" s="86"/>
      <c r="G28" s="86"/>
      <c r="H28" s="86"/>
      <c r="I28" s="86"/>
      <c r="J28" s="86"/>
      <c r="K28" s="86"/>
      <c r="L28" s="88" t="s">
        <v>116</v>
      </c>
      <c r="M28" s="86"/>
      <c r="N28" s="86"/>
      <c r="O28" s="86"/>
      <c r="P28" s="86"/>
      <c r="Q28" s="86"/>
      <c r="R28" s="86"/>
      <c r="S28" s="88" t="s">
        <v>116</v>
      </c>
      <c r="T28" s="86"/>
      <c r="U28" s="88" t="s">
        <v>116</v>
      </c>
      <c r="V28" s="88" t="s">
        <v>116</v>
      </c>
      <c r="W28" s="86"/>
      <c r="X28" s="86"/>
      <c r="Y28" s="86"/>
      <c r="Z28" s="89" t="s">
        <v>368</v>
      </c>
      <c r="AA28" s="86"/>
      <c r="AB28" s="86"/>
      <c r="AC28" s="88" t="s">
        <v>116</v>
      </c>
      <c r="AD28" s="89" t="s">
        <v>368</v>
      </c>
      <c r="AE28" s="86"/>
      <c r="AF28" s="86"/>
      <c r="AG28" s="86"/>
      <c r="AH28" s="86"/>
      <c r="AI28" s="86"/>
      <c r="AJ28" s="86"/>
      <c r="AK28" s="86"/>
      <c r="AL28" s="86"/>
      <c r="AM28" s="86"/>
      <c r="AN28" s="86"/>
      <c r="AO28" s="86"/>
      <c r="AP28" s="88" t="s">
        <v>116</v>
      </c>
      <c r="AQ28" s="86"/>
      <c r="AR28" s="86"/>
      <c r="AS28" s="86"/>
      <c r="AT28" s="88" t="s">
        <v>116</v>
      </c>
      <c r="AU28" s="86"/>
      <c r="AV28" s="86"/>
      <c r="AW28" s="86"/>
      <c r="AX28" s="86"/>
      <c r="AY28" s="86"/>
      <c r="AZ28" s="88" t="s">
        <v>116</v>
      </c>
      <c r="BA28" s="86"/>
      <c r="BB28" s="86"/>
      <c r="BC28" s="86"/>
      <c r="BD28" s="88" t="s">
        <v>116</v>
      </c>
      <c r="BE28" s="86"/>
    </row>
    <row r="29" spans="1:57" x14ac:dyDescent="0.25">
      <c r="A29" t="s">
        <v>33</v>
      </c>
      <c r="B29" s="16" t="s">
        <v>79</v>
      </c>
      <c r="C29" t="s">
        <v>105</v>
      </c>
      <c r="D29" s="15">
        <v>8.5</v>
      </c>
      <c r="E29" s="86"/>
      <c r="F29" s="86"/>
      <c r="G29" s="86"/>
      <c r="H29" s="86"/>
      <c r="I29" s="86"/>
      <c r="J29" s="86"/>
      <c r="K29" s="86"/>
      <c r="L29" s="86"/>
      <c r="M29" s="88" t="s">
        <v>116</v>
      </c>
      <c r="N29" s="86"/>
      <c r="O29" s="86"/>
      <c r="P29" s="86"/>
      <c r="Q29" s="86"/>
      <c r="R29" s="86"/>
      <c r="S29" s="86"/>
      <c r="T29" s="86"/>
      <c r="U29" s="89" t="s">
        <v>368</v>
      </c>
      <c r="V29" s="86"/>
      <c r="W29" s="86"/>
      <c r="X29" s="86"/>
      <c r="Y29" s="86"/>
      <c r="Z29" s="86"/>
      <c r="AA29" s="86"/>
      <c r="AB29" s="86"/>
      <c r="AC29" s="86"/>
      <c r="AD29" s="86"/>
      <c r="AE29" s="97"/>
      <c r="AF29" s="89" t="s">
        <v>368</v>
      </c>
      <c r="AG29" s="86"/>
      <c r="AH29" s="89" t="s">
        <v>368</v>
      </c>
      <c r="AI29" s="86"/>
      <c r="AJ29" s="86"/>
      <c r="AK29" s="86"/>
      <c r="AL29" s="86"/>
      <c r="AM29" s="86"/>
      <c r="AN29" s="86"/>
      <c r="AO29" s="86"/>
      <c r="AP29" s="86"/>
      <c r="AQ29" s="86"/>
      <c r="AR29" s="86"/>
      <c r="AS29" s="86"/>
      <c r="AT29" s="86"/>
      <c r="AU29" s="86"/>
      <c r="AV29" s="89" t="s">
        <v>368</v>
      </c>
      <c r="AW29" s="86"/>
      <c r="AX29" s="86"/>
      <c r="AY29" s="86"/>
      <c r="AZ29" s="86"/>
      <c r="BA29" s="86"/>
      <c r="BB29" s="86"/>
      <c r="BC29" s="86"/>
      <c r="BD29" s="86"/>
      <c r="BE29" s="86"/>
    </row>
    <row r="30" spans="1:57" x14ac:dyDescent="0.25">
      <c r="A30" t="s">
        <v>81</v>
      </c>
      <c r="B30" s="16" t="s">
        <v>78</v>
      </c>
      <c r="C30" t="s">
        <v>105</v>
      </c>
      <c r="D30" s="15">
        <v>7.5</v>
      </c>
      <c r="E30" s="86"/>
      <c r="F30" s="89" t="s">
        <v>368</v>
      </c>
      <c r="G30" s="86"/>
      <c r="H30" s="86"/>
      <c r="I30" s="86"/>
      <c r="J30" s="86"/>
      <c r="K30" s="86"/>
      <c r="L30" s="86"/>
      <c r="M30" s="86"/>
      <c r="N30" s="86"/>
      <c r="O30" s="86"/>
      <c r="P30" s="88" t="s">
        <v>116</v>
      </c>
      <c r="Q30" s="86"/>
      <c r="R30" s="86"/>
      <c r="S30" s="86"/>
      <c r="T30" s="89" t="s">
        <v>368</v>
      </c>
      <c r="U30" s="86"/>
      <c r="V30" s="86"/>
      <c r="W30" s="86"/>
      <c r="X30" s="86"/>
      <c r="Y30" s="89" t="s">
        <v>368</v>
      </c>
      <c r="Z30" s="86"/>
      <c r="AA30" s="86"/>
      <c r="AB30" s="86"/>
      <c r="AC30" s="86"/>
      <c r="AD30" s="86"/>
      <c r="AE30" s="86"/>
      <c r="AF30" s="86"/>
      <c r="AG30" s="86"/>
      <c r="AH30" s="86"/>
      <c r="AI30" s="86"/>
      <c r="AJ30" s="89" t="s">
        <v>368</v>
      </c>
      <c r="AK30" s="86"/>
      <c r="AL30" s="86"/>
      <c r="AM30" s="86"/>
      <c r="AN30" s="86"/>
      <c r="AO30" s="86"/>
      <c r="AP30" s="86"/>
      <c r="AQ30" s="86"/>
      <c r="AR30" s="86"/>
      <c r="AS30" s="88" t="s">
        <v>116</v>
      </c>
      <c r="AT30" s="86"/>
      <c r="AU30" s="86"/>
      <c r="AV30" s="88" t="s">
        <v>116</v>
      </c>
      <c r="AW30" s="89" t="s">
        <v>368</v>
      </c>
      <c r="AX30" s="86"/>
      <c r="AY30" s="86"/>
      <c r="AZ30" s="86"/>
      <c r="BA30" s="86"/>
      <c r="BB30" s="86"/>
      <c r="BC30" s="86"/>
      <c r="BD30" s="86"/>
      <c r="BE30" s="86"/>
    </row>
    <row r="31" spans="1:57" x14ac:dyDescent="0.25">
      <c r="A31" t="s">
        <v>16</v>
      </c>
      <c r="B31" s="16" t="s">
        <v>80</v>
      </c>
      <c r="C31" t="s">
        <v>105</v>
      </c>
      <c r="D31" s="15">
        <v>7.5</v>
      </c>
      <c r="E31" s="86"/>
      <c r="F31" s="86"/>
      <c r="G31" s="86"/>
      <c r="H31" s="86"/>
      <c r="I31" s="86"/>
      <c r="J31" s="86"/>
      <c r="K31" s="86"/>
      <c r="L31" s="89" t="s">
        <v>368</v>
      </c>
      <c r="M31" s="89" t="s">
        <v>368</v>
      </c>
      <c r="N31" s="89" t="s">
        <v>368</v>
      </c>
      <c r="O31" s="86"/>
      <c r="P31" s="86"/>
      <c r="Q31" s="86"/>
      <c r="R31" s="89" t="s">
        <v>368</v>
      </c>
      <c r="S31" s="86"/>
      <c r="T31" s="86"/>
      <c r="U31" s="86"/>
      <c r="V31" s="86"/>
      <c r="W31" s="86"/>
      <c r="X31" s="86"/>
      <c r="Y31" s="86"/>
      <c r="Z31" s="86"/>
      <c r="AA31" s="89" t="s">
        <v>368</v>
      </c>
      <c r="AB31" s="86"/>
      <c r="AC31" s="86"/>
      <c r="AD31" s="86"/>
      <c r="AE31" s="88" t="s">
        <v>116</v>
      </c>
      <c r="AF31" s="86"/>
      <c r="AG31" s="86"/>
      <c r="AH31" s="86"/>
      <c r="AI31" s="86"/>
      <c r="AJ31" s="86"/>
      <c r="AK31" s="86"/>
      <c r="AL31" s="89" t="s">
        <v>368</v>
      </c>
      <c r="AM31" s="86"/>
      <c r="AN31" s="86"/>
      <c r="AO31" s="86"/>
      <c r="AP31" s="86"/>
      <c r="AQ31" s="88" t="s">
        <v>116</v>
      </c>
      <c r="AR31" s="86"/>
      <c r="AS31" s="86"/>
      <c r="AT31" s="86"/>
      <c r="AU31" s="86"/>
      <c r="AV31" s="86"/>
      <c r="AW31" s="86"/>
      <c r="AX31" s="86"/>
      <c r="AY31" s="88" t="s">
        <v>116</v>
      </c>
      <c r="AZ31" s="86"/>
      <c r="BA31" s="86"/>
      <c r="BB31" s="86"/>
      <c r="BC31" s="86"/>
      <c r="BD31" s="86"/>
      <c r="BE31" s="86"/>
    </row>
    <row r="32" spans="1:57" x14ac:dyDescent="0.25">
      <c r="A32" t="s">
        <v>23</v>
      </c>
      <c r="B32" s="16" t="s">
        <v>78</v>
      </c>
      <c r="C32" t="s">
        <v>105</v>
      </c>
      <c r="D32" s="15">
        <v>7</v>
      </c>
      <c r="E32" s="86"/>
      <c r="F32" s="86"/>
      <c r="G32" s="86"/>
      <c r="H32" s="86"/>
      <c r="I32" s="86"/>
      <c r="J32" s="86"/>
      <c r="K32" s="89" t="s">
        <v>368</v>
      </c>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9" t="s">
        <v>368</v>
      </c>
      <c r="AS32" s="86"/>
      <c r="AT32" s="86"/>
      <c r="AU32" s="86"/>
      <c r="AV32" s="86"/>
      <c r="AW32" s="86"/>
      <c r="AX32" s="86"/>
      <c r="AY32" s="86"/>
      <c r="AZ32" s="86"/>
      <c r="BA32" s="86"/>
      <c r="BB32" s="89" t="s">
        <v>368</v>
      </c>
      <c r="BC32" s="86"/>
      <c r="BD32" s="86"/>
      <c r="BE32" s="86"/>
    </row>
    <row r="33" spans="1:57" x14ac:dyDescent="0.25">
      <c r="A33" t="s">
        <v>86</v>
      </c>
      <c r="B33" s="16" t="s">
        <v>80</v>
      </c>
      <c r="C33" t="s">
        <v>105</v>
      </c>
      <c r="D33" s="15">
        <v>6.5</v>
      </c>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8" t="s">
        <v>116</v>
      </c>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row>
    <row r="34" spans="1:57" x14ac:dyDescent="0.25">
      <c r="A34" t="s">
        <v>25</v>
      </c>
      <c r="B34" s="16" t="s">
        <v>80</v>
      </c>
      <c r="C34" t="s">
        <v>105</v>
      </c>
      <c r="D34" s="15">
        <v>6.5</v>
      </c>
      <c r="E34" s="86"/>
      <c r="F34" s="86"/>
      <c r="G34" s="86"/>
      <c r="H34" s="86"/>
      <c r="I34" s="86"/>
      <c r="J34" s="88" t="s">
        <v>116</v>
      </c>
      <c r="K34" s="86"/>
      <c r="L34" s="86"/>
      <c r="M34" s="86"/>
      <c r="N34" s="86"/>
      <c r="O34" s="86"/>
      <c r="P34" s="86"/>
      <c r="Q34" s="86"/>
      <c r="R34" s="88" t="s">
        <v>116</v>
      </c>
      <c r="S34" s="89" t="s">
        <v>368</v>
      </c>
      <c r="T34" s="86"/>
      <c r="U34" s="86"/>
      <c r="V34" s="86"/>
      <c r="W34" s="86"/>
      <c r="X34" s="86"/>
      <c r="Y34" s="86"/>
      <c r="Z34" s="86"/>
      <c r="AA34" s="86"/>
      <c r="AB34" s="86"/>
      <c r="AC34" s="89" t="s">
        <v>368</v>
      </c>
      <c r="AD34" s="86"/>
      <c r="AE34" s="86"/>
      <c r="AF34" s="86"/>
      <c r="AG34" s="86"/>
      <c r="AH34" s="86"/>
      <c r="AI34" s="86"/>
      <c r="AJ34" s="86"/>
      <c r="AK34" s="86"/>
      <c r="AL34" s="86"/>
      <c r="AM34" s="86"/>
      <c r="AN34" s="86"/>
      <c r="AO34" s="86"/>
      <c r="AP34" s="86"/>
      <c r="AQ34" s="89" t="s">
        <v>368</v>
      </c>
      <c r="AR34" s="86"/>
      <c r="AS34" s="86"/>
      <c r="AT34" s="86"/>
      <c r="AU34" s="86"/>
      <c r="AV34" s="86"/>
      <c r="AW34" s="86"/>
      <c r="AX34" s="89" t="s">
        <v>368</v>
      </c>
      <c r="AY34" s="86"/>
      <c r="AZ34" s="86"/>
      <c r="BA34" s="86"/>
      <c r="BB34" s="86"/>
      <c r="BC34" s="86"/>
      <c r="BD34" s="86"/>
      <c r="BE34" s="89" t="s">
        <v>368</v>
      </c>
    </row>
    <row r="35" spans="1:57" x14ac:dyDescent="0.25">
      <c r="A35" t="s">
        <v>83</v>
      </c>
      <c r="B35" s="16" t="s">
        <v>79</v>
      </c>
      <c r="C35" t="s">
        <v>105</v>
      </c>
      <c r="D35" s="15">
        <v>6</v>
      </c>
      <c r="E35" s="86"/>
      <c r="F35" s="88" t="s">
        <v>116</v>
      </c>
      <c r="G35" s="86"/>
      <c r="H35" s="86"/>
      <c r="I35" s="86"/>
      <c r="J35" s="86"/>
      <c r="K35" s="86"/>
      <c r="L35" s="86"/>
      <c r="M35" s="86"/>
      <c r="N35" s="86"/>
      <c r="O35" s="86"/>
      <c r="P35" s="86"/>
      <c r="Q35" s="89" t="s">
        <v>368</v>
      </c>
      <c r="R35" s="86"/>
      <c r="S35" s="86"/>
      <c r="T35" s="86"/>
      <c r="U35" s="86"/>
      <c r="V35" s="86"/>
      <c r="W35" s="86"/>
      <c r="X35" s="86"/>
      <c r="Y35" s="88" t="s">
        <v>116</v>
      </c>
      <c r="Z35" s="86"/>
      <c r="AA35" s="88" t="s">
        <v>116</v>
      </c>
      <c r="AB35" s="86"/>
      <c r="AC35" s="86"/>
      <c r="AD35" s="86"/>
      <c r="AE35" s="86"/>
      <c r="AF35" s="86"/>
      <c r="AG35" s="86"/>
      <c r="AH35" s="86"/>
      <c r="AI35" s="86"/>
      <c r="AJ35" s="86"/>
      <c r="AK35" s="89" t="s">
        <v>368</v>
      </c>
      <c r="AL35" s="86"/>
      <c r="AM35" s="86"/>
      <c r="AN35" s="86"/>
      <c r="AO35" s="86"/>
      <c r="AP35" s="86"/>
      <c r="AQ35" s="86"/>
      <c r="AR35" s="86"/>
      <c r="AS35" s="86"/>
      <c r="AT35" s="86"/>
      <c r="AU35" s="88" t="s">
        <v>116</v>
      </c>
      <c r="AV35" s="86"/>
      <c r="AW35" s="88" t="s">
        <v>116</v>
      </c>
      <c r="AX35" s="86"/>
      <c r="AY35" s="86"/>
      <c r="AZ35" s="86"/>
      <c r="BA35" s="86"/>
      <c r="BB35" s="86"/>
      <c r="BC35" s="86"/>
      <c r="BD35" s="86"/>
      <c r="BE35" s="86"/>
    </row>
    <row r="36" spans="1:57" x14ac:dyDescent="0.25">
      <c r="A36" t="s">
        <v>84</v>
      </c>
      <c r="B36" s="16" t="s">
        <v>79</v>
      </c>
      <c r="C36" t="s">
        <v>105</v>
      </c>
      <c r="D36" s="15">
        <v>6</v>
      </c>
      <c r="E36" s="86"/>
      <c r="F36" s="86"/>
      <c r="G36" s="86"/>
      <c r="H36" s="86"/>
      <c r="I36" s="89" t="s">
        <v>368</v>
      </c>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9" t="s">
        <v>368</v>
      </c>
      <c r="AT36" s="86"/>
      <c r="AU36" s="86"/>
      <c r="AV36" s="86"/>
      <c r="AW36" s="86"/>
      <c r="AX36" s="86"/>
      <c r="AY36" s="86"/>
      <c r="AZ36" s="86"/>
      <c r="BA36" s="86"/>
      <c r="BB36" s="86"/>
      <c r="BC36" s="86"/>
      <c r="BD36" s="86"/>
      <c r="BE36" s="86"/>
    </row>
    <row r="37" spans="1:57" x14ac:dyDescent="0.25">
      <c r="A37" t="s">
        <v>30</v>
      </c>
      <c r="B37" s="16" t="s">
        <v>79</v>
      </c>
      <c r="C37" t="s">
        <v>105</v>
      </c>
      <c r="D37" s="15">
        <v>5</v>
      </c>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row>
    <row r="38" spans="1:57" x14ac:dyDescent="0.25">
      <c r="A38" t="s">
        <v>20</v>
      </c>
      <c r="B38" s="16" t="s">
        <v>80</v>
      </c>
      <c r="C38" t="s">
        <v>105</v>
      </c>
      <c r="D38" s="15">
        <v>5</v>
      </c>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row>
    <row r="39" spans="1:57" x14ac:dyDescent="0.25">
      <c r="A39" t="s">
        <v>32</v>
      </c>
      <c r="B39" s="16" t="s">
        <v>79</v>
      </c>
      <c r="C39" t="s">
        <v>105</v>
      </c>
      <c r="D39" s="15">
        <v>5</v>
      </c>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row>
    <row r="40" spans="1:57" x14ac:dyDescent="0.25">
      <c r="A40" t="s">
        <v>9</v>
      </c>
      <c r="B40" s="16" t="s">
        <v>79</v>
      </c>
      <c r="C40" t="s">
        <v>105</v>
      </c>
      <c r="D40" s="15">
        <v>5</v>
      </c>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8" t="s">
        <v>116</v>
      </c>
      <c r="AI40" s="86"/>
      <c r="AJ40" s="86"/>
      <c r="AK40" s="86"/>
      <c r="AL40" s="86"/>
      <c r="AM40" s="86"/>
      <c r="AN40" s="86"/>
      <c r="AO40" s="86"/>
      <c r="AP40" s="86"/>
      <c r="AQ40" s="86"/>
      <c r="AR40" s="86"/>
      <c r="AS40" s="86"/>
      <c r="AT40" s="86"/>
      <c r="AU40" s="86"/>
      <c r="AV40" s="86"/>
      <c r="AW40" s="86"/>
      <c r="AX40" s="86"/>
      <c r="AY40" s="86"/>
      <c r="AZ40" s="86"/>
      <c r="BA40" s="86"/>
      <c r="BB40" s="86"/>
      <c r="BC40" s="86"/>
      <c r="BD40" s="86"/>
      <c r="BE40" s="86"/>
    </row>
    <row r="41" spans="1:57" x14ac:dyDescent="0.25">
      <c r="A41" t="s">
        <v>14</v>
      </c>
      <c r="B41" s="16" t="s">
        <v>80</v>
      </c>
      <c r="C41" t="s">
        <v>105</v>
      </c>
      <c r="D41" s="15">
        <v>4.5</v>
      </c>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row>
    <row r="42" spans="1:57" x14ac:dyDescent="0.25">
      <c r="A42" t="s">
        <v>21</v>
      </c>
      <c r="B42" s="16" t="s">
        <v>80</v>
      </c>
      <c r="C42" t="s">
        <v>105</v>
      </c>
      <c r="D42" s="15">
        <v>4.5</v>
      </c>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c r="AO42" s="86"/>
      <c r="AP42" s="86"/>
      <c r="AQ42" s="86"/>
      <c r="AR42" s="86"/>
      <c r="AS42" s="86"/>
      <c r="AT42" s="86"/>
      <c r="AU42" s="86"/>
      <c r="AV42" s="86"/>
      <c r="AW42" s="86"/>
      <c r="AX42" s="86"/>
      <c r="AY42" s="86"/>
      <c r="AZ42" s="86"/>
      <c r="BA42" s="86"/>
      <c r="BB42" s="86"/>
      <c r="BC42" s="86"/>
      <c r="BD42" s="86"/>
      <c r="BE42" s="86"/>
    </row>
    <row r="43" spans="1:57" x14ac:dyDescent="0.25">
      <c r="A43" t="s">
        <v>34</v>
      </c>
      <c r="B43" s="16" t="s">
        <v>80</v>
      </c>
      <c r="C43" t="s">
        <v>105</v>
      </c>
      <c r="D43" s="15">
        <v>4.5</v>
      </c>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row>
    <row r="44" spans="1:57" x14ac:dyDescent="0.25">
      <c r="A44" t="s">
        <v>5</v>
      </c>
      <c r="B44" s="16" t="s">
        <v>78</v>
      </c>
      <c r="C44" t="s">
        <v>99</v>
      </c>
      <c r="D44" s="15">
        <v>8</v>
      </c>
      <c r="E44" s="86"/>
      <c r="F44" s="86"/>
      <c r="G44" s="86"/>
      <c r="H44" s="86"/>
      <c r="I44" s="88" t="s">
        <v>116</v>
      </c>
      <c r="J44" s="89" t="s">
        <v>368</v>
      </c>
      <c r="K44" s="86"/>
      <c r="L44" s="86"/>
      <c r="M44" s="86"/>
      <c r="N44" s="86"/>
      <c r="O44" s="88" t="s">
        <v>116</v>
      </c>
      <c r="P44" s="86"/>
      <c r="Q44" s="88" t="s">
        <v>116</v>
      </c>
      <c r="R44" s="86"/>
      <c r="S44" s="86"/>
      <c r="T44" s="86"/>
      <c r="U44" s="86"/>
      <c r="V44" s="86"/>
      <c r="W44" s="89" t="s">
        <v>368</v>
      </c>
      <c r="X44" s="86"/>
      <c r="Y44" s="86"/>
      <c r="Z44" s="86"/>
      <c r="AA44" s="86"/>
      <c r="AB44" s="86"/>
      <c r="AC44" s="86"/>
      <c r="AD44" s="86"/>
      <c r="AE44" s="86"/>
      <c r="AF44" s="86"/>
      <c r="AG44" s="86"/>
      <c r="AH44" s="86"/>
      <c r="AI44" s="89" t="s">
        <v>368</v>
      </c>
      <c r="AJ44" s="88" t="s">
        <v>116</v>
      </c>
      <c r="AK44" s="86"/>
      <c r="AL44" s="88" t="s">
        <v>116</v>
      </c>
      <c r="AM44" s="86"/>
      <c r="AN44" s="86"/>
      <c r="AO44" s="86"/>
      <c r="AP44" s="86"/>
      <c r="AQ44" s="86"/>
      <c r="AR44" s="86"/>
      <c r="AS44" s="86"/>
      <c r="AT44" s="86"/>
      <c r="AU44" s="86"/>
      <c r="AV44" s="86"/>
      <c r="AW44" s="86"/>
      <c r="AX44" s="86"/>
      <c r="AY44" s="89" t="s">
        <v>368</v>
      </c>
      <c r="AZ44" s="86"/>
      <c r="BA44" s="86"/>
      <c r="BB44" s="88" t="s">
        <v>116</v>
      </c>
      <c r="BC44" s="86"/>
      <c r="BD44" s="86"/>
      <c r="BE44" s="88" t="s">
        <v>116</v>
      </c>
    </row>
    <row r="45" spans="1:57" x14ac:dyDescent="0.25">
      <c r="A45" t="s">
        <v>3</v>
      </c>
      <c r="B45" s="16" t="s">
        <v>79</v>
      </c>
      <c r="C45" t="s">
        <v>99</v>
      </c>
      <c r="D45" s="15">
        <v>7.5</v>
      </c>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8" t="s">
        <v>116</v>
      </c>
      <c r="AO45" s="86"/>
      <c r="AP45" s="86"/>
      <c r="AQ45" s="86"/>
      <c r="AR45" s="86"/>
      <c r="AS45" s="86"/>
      <c r="AT45" s="86"/>
      <c r="AU45" s="86"/>
      <c r="AV45" s="86"/>
      <c r="AW45" s="86"/>
      <c r="AX45" s="86"/>
      <c r="AY45" s="86"/>
      <c r="AZ45" s="86"/>
      <c r="BA45" s="86"/>
      <c r="BB45" s="86"/>
      <c r="BC45" s="86"/>
      <c r="BD45" s="86"/>
      <c r="BE45" s="86"/>
    </row>
    <row r="46" spans="1:57" x14ac:dyDescent="0.25">
      <c r="A46" t="s">
        <v>4</v>
      </c>
      <c r="B46" s="16" t="s">
        <v>78</v>
      </c>
      <c r="C46" t="s">
        <v>99</v>
      </c>
      <c r="D46" s="15">
        <v>7.5</v>
      </c>
      <c r="E46" s="86"/>
      <c r="F46" s="86"/>
      <c r="G46" s="86"/>
      <c r="H46" s="88" t="s">
        <v>116</v>
      </c>
      <c r="I46" s="86"/>
      <c r="J46" s="86"/>
      <c r="K46" s="86"/>
      <c r="L46" s="86"/>
      <c r="M46" s="86"/>
      <c r="N46" s="86"/>
      <c r="O46" s="86"/>
      <c r="P46" s="86"/>
      <c r="Q46" s="86"/>
      <c r="R46" s="86"/>
      <c r="S46" s="86"/>
      <c r="T46" s="86"/>
      <c r="U46" s="86"/>
      <c r="V46" s="86"/>
      <c r="W46" s="86"/>
      <c r="X46" s="86"/>
      <c r="Y46" s="86"/>
      <c r="Z46" s="86"/>
      <c r="AA46" s="86"/>
      <c r="AB46" s="89" t="s">
        <v>368</v>
      </c>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9" t="s">
        <v>368</v>
      </c>
      <c r="BD46" s="86"/>
      <c r="BE46" s="86"/>
    </row>
    <row r="47" spans="1:57" x14ac:dyDescent="0.25">
      <c r="A47" t="s">
        <v>10</v>
      </c>
      <c r="B47" s="16" t="s">
        <v>80</v>
      </c>
      <c r="C47" t="s">
        <v>99</v>
      </c>
      <c r="D47" s="15">
        <v>6</v>
      </c>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9" t="s">
        <v>368</v>
      </c>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row>
    <row r="48" spans="1:57" x14ac:dyDescent="0.25">
      <c r="A48" t="s">
        <v>7</v>
      </c>
      <c r="B48" s="16" t="s">
        <v>80</v>
      </c>
      <c r="C48" t="s">
        <v>99</v>
      </c>
      <c r="D48" s="15">
        <v>5</v>
      </c>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row>
    <row r="49" spans="1:57" x14ac:dyDescent="0.25">
      <c r="A49" t="s">
        <v>24</v>
      </c>
      <c r="B49" s="16" t="s">
        <v>79</v>
      </c>
      <c r="C49" t="s">
        <v>99</v>
      </c>
      <c r="D49" s="15">
        <v>4.5</v>
      </c>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row>
  </sheetData>
  <mergeCells count="58">
    <mergeCell ref="BD4:BD5"/>
    <mergeCell ref="BE4:BE5"/>
    <mergeCell ref="AY4:AY5"/>
    <mergeCell ref="AZ4:AZ5"/>
    <mergeCell ref="BA4:BA5"/>
    <mergeCell ref="BB4:BB5"/>
    <mergeCell ref="BC4:BC5"/>
    <mergeCell ref="AT4:AT5"/>
    <mergeCell ref="AU4:AU5"/>
    <mergeCell ref="AV4:AV5"/>
    <mergeCell ref="AW4:AW5"/>
    <mergeCell ref="AX4:AX5"/>
    <mergeCell ref="AO4:AO5"/>
    <mergeCell ref="AP4:AP5"/>
    <mergeCell ref="AQ4:AQ5"/>
    <mergeCell ref="AR4:AR5"/>
    <mergeCell ref="AS4:AS5"/>
    <mergeCell ref="AJ4:AJ5"/>
    <mergeCell ref="AK4:AK5"/>
    <mergeCell ref="AL4:AL5"/>
    <mergeCell ref="AM4:AM5"/>
    <mergeCell ref="AN4:AN5"/>
    <mergeCell ref="AE4:AE5"/>
    <mergeCell ref="AF4:AF5"/>
    <mergeCell ref="AG4:AG5"/>
    <mergeCell ref="AH4:AH5"/>
    <mergeCell ref="AI4:AI5"/>
    <mergeCell ref="Z4:Z5"/>
    <mergeCell ref="AA4:AA5"/>
    <mergeCell ref="AB4:AB5"/>
    <mergeCell ref="AC4:AC5"/>
    <mergeCell ref="AD4:AD5"/>
    <mergeCell ref="U4:U5"/>
    <mergeCell ref="V4:V5"/>
    <mergeCell ref="W4:W5"/>
    <mergeCell ref="X4:X5"/>
    <mergeCell ref="Y4:Y5"/>
    <mergeCell ref="P4:P5"/>
    <mergeCell ref="Q4:Q5"/>
    <mergeCell ref="R4:R5"/>
    <mergeCell ref="S4:S5"/>
    <mergeCell ref="T4:T5"/>
    <mergeCell ref="A4:A5"/>
    <mergeCell ref="B4:B5"/>
    <mergeCell ref="E3:AZ3"/>
    <mergeCell ref="C4:C5"/>
    <mergeCell ref="D4:D5"/>
    <mergeCell ref="E4:E5"/>
    <mergeCell ref="F4:F5"/>
    <mergeCell ref="G4:G5"/>
    <mergeCell ref="H4:H5"/>
    <mergeCell ref="I4:I5"/>
    <mergeCell ref="J4:J5"/>
    <mergeCell ref="K4:K5"/>
    <mergeCell ref="L4:L5"/>
    <mergeCell ref="M4:M5"/>
    <mergeCell ref="N4:N5"/>
    <mergeCell ref="O4:O5"/>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BB7"/>
  <sheetViews>
    <sheetView zoomScale="85" zoomScaleNormal="85" workbookViewId="0">
      <pane xSplit="1" ySplit="5" topLeftCell="B6" activePane="bottomRight" state="frozen"/>
      <selection activeCell="R31" sqref="R31"/>
      <selection pane="topRight" activeCell="R31" sqref="R31"/>
      <selection pane="bottomLeft" activeCell="R31" sqref="R31"/>
      <selection pane="bottomRight" activeCell="R31" sqref="R31"/>
    </sheetView>
  </sheetViews>
  <sheetFormatPr defaultRowHeight="15" x14ac:dyDescent="0.25"/>
  <cols>
    <col min="1" max="1" width="21.28515625" customWidth="1"/>
    <col min="2" max="2" width="15.28515625" bestFit="1" customWidth="1"/>
    <col min="3" max="3" width="14.42578125" bestFit="1" customWidth="1"/>
    <col min="4" max="4" width="15" bestFit="1" customWidth="1"/>
    <col min="5" max="5" width="16.5703125" bestFit="1" customWidth="1"/>
    <col min="6" max="6" width="15.42578125" bestFit="1" customWidth="1"/>
    <col min="7" max="7" width="15" bestFit="1" customWidth="1"/>
    <col min="8" max="8" width="13.42578125" bestFit="1" customWidth="1"/>
    <col min="9" max="9" width="15.28515625" bestFit="1" customWidth="1"/>
    <col min="10" max="10" width="13.85546875" bestFit="1" customWidth="1"/>
    <col min="11" max="11" width="12.5703125" bestFit="1" customWidth="1"/>
    <col min="12" max="13" width="15.5703125" bestFit="1" customWidth="1"/>
    <col min="14" max="14" width="15" bestFit="1" customWidth="1"/>
    <col min="15" max="15" width="14.7109375" bestFit="1" customWidth="1"/>
    <col min="16" max="16" width="15.28515625" bestFit="1" customWidth="1"/>
    <col min="17" max="17" width="15.5703125" bestFit="1" customWidth="1"/>
    <col min="18" max="19" width="15.28515625" bestFit="1" customWidth="1"/>
    <col min="20" max="20" width="15" bestFit="1" customWidth="1"/>
    <col min="21" max="21" width="13.5703125" bestFit="1" customWidth="1"/>
    <col min="22" max="22" width="14.42578125" bestFit="1" customWidth="1"/>
    <col min="23" max="23" width="15.28515625" bestFit="1" customWidth="1"/>
    <col min="24" max="24" width="12.5703125" bestFit="1" customWidth="1"/>
    <col min="25" max="25" width="14.7109375" bestFit="1" customWidth="1"/>
    <col min="26" max="26" width="15.28515625" bestFit="1" customWidth="1"/>
    <col min="27" max="28" width="15.5703125" bestFit="1" customWidth="1"/>
    <col min="29" max="30" width="13.85546875" bestFit="1" customWidth="1"/>
    <col min="31" max="31" width="14.28515625" bestFit="1" customWidth="1"/>
    <col min="32" max="33" width="15" bestFit="1" customWidth="1"/>
    <col min="34" max="34" width="14.7109375" bestFit="1" customWidth="1"/>
    <col min="35" max="35" width="15" bestFit="1" customWidth="1"/>
    <col min="36" max="36" width="15.5703125" bestFit="1" customWidth="1"/>
    <col min="37" max="37" width="17" bestFit="1" customWidth="1"/>
    <col min="38" max="39" width="15.5703125" bestFit="1" customWidth="1"/>
    <col min="40" max="40" width="14.7109375" bestFit="1" customWidth="1"/>
    <col min="41" max="41" width="12.140625" bestFit="1" customWidth="1"/>
    <col min="42" max="42" width="18.28515625" bestFit="1" customWidth="1"/>
    <col min="43" max="43" width="15.5703125" bestFit="1" customWidth="1"/>
    <col min="44" max="44" width="13.5703125" bestFit="1" customWidth="1"/>
    <col min="45" max="45" width="16.7109375" bestFit="1" customWidth="1"/>
    <col min="46" max="46" width="14.42578125" bestFit="1" customWidth="1"/>
    <col min="47" max="47" width="15.5703125" bestFit="1" customWidth="1"/>
    <col min="48" max="48" width="15" bestFit="1" customWidth="1"/>
    <col min="49" max="49" width="15.5703125" bestFit="1" customWidth="1"/>
    <col min="50" max="50" width="14.7109375" bestFit="1" customWidth="1"/>
    <col min="51" max="51" width="15" bestFit="1" customWidth="1"/>
    <col min="52" max="52" width="13.5703125" bestFit="1" customWidth="1"/>
    <col min="53" max="53" width="15.28515625" bestFit="1" customWidth="1"/>
    <col min="54" max="54" width="15" bestFit="1" customWidth="1"/>
  </cols>
  <sheetData>
    <row r="1" spans="1:54" x14ac:dyDescent="0.25">
      <c r="A1" s="83" t="s">
        <v>180</v>
      </c>
      <c r="AW1" s="14"/>
    </row>
    <row r="2" spans="1:54" x14ac:dyDescent="0.25">
      <c r="A2" s="83" t="s">
        <v>226</v>
      </c>
      <c r="K2" s="14"/>
      <c r="L2" s="14"/>
      <c r="M2" s="14"/>
      <c r="N2" s="14"/>
    </row>
    <row r="3" spans="1:54" x14ac:dyDescent="0.25">
      <c r="B3" s="513" t="s">
        <v>227</v>
      </c>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513"/>
      <c r="AK3" s="513"/>
      <c r="AL3" s="513"/>
      <c r="AM3" s="513"/>
      <c r="AN3" s="513"/>
      <c r="AO3" s="513"/>
      <c r="AP3" s="513"/>
      <c r="AQ3" s="513"/>
      <c r="AR3" s="513"/>
      <c r="AS3" s="513"/>
      <c r="AT3" s="513"/>
      <c r="AU3" s="513"/>
      <c r="AV3" s="513"/>
      <c r="AW3" s="513"/>
      <c r="AX3" s="180"/>
      <c r="AY3" s="180"/>
      <c r="AZ3" s="180"/>
      <c r="BA3" s="180"/>
      <c r="BB3" s="180"/>
    </row>
    <row r="4" spans="1:54" ht="15" customHeight="1" x14ac:dyDescent="0.25">
      <c r="A4" s="513" t="s">
        <v>57</v>
      </c>
      <c r="B4" s="513" t="s">
        <v>15</v>
      </c>
      <c r="C4" s="513" t="s">
        <v>83</v>
      </c>
      <c r="D4" s="513" t="s">
        <v>230</v>
      </c>
      <c r="E4" s="513" t="s">
        <v>228</v>
      </c>
      <c r="F4" s="513" t="s">
        <v>84</v>
      </c>
      <c r="G4" s="513" t="s">
        <v>25</v>
      </c>
      <c r="H4" s="513" t="s">
        <v>229</v>
      </c>
      <c r="I4" s="513" t="s">
        <v>7</v>
      </c>
      <c r="J4" s="513" t="s">
        <v>14</v>
      </c>
      <c r="K4" s="513" t="s">
        <v>39</v>
      </c>
      <c r="L4" s="513" t="s">
        <v>4</v>
      </c>
      <c r="M4" s="513" t="s">
        <v>81</v>
      </c>
      <c r="N4" s="513" t="s">
        <v>6</v>
      </c>
      <c r="O4" s="513" t="s">
        <v>242</v>
      </c>
      <c r="P4" s="513" t="s">
        <v>243</v>
      </c>
      <c r="Q4" s="513" t="s">
        <v>244</v>
      </c>
      <c r="R4" s="513" t="s">
        <v>30</v>
      </c>
      <c r="S4" s="513" t="s">
        <v>245</v>
      </c>
      <c r="T4" s="513" t="s">
        <v>82</v>
      </c>
      <c r="U4" s="513" t="s">
        <v>10</v>
      </c>
      <c r="V4" s="513" t="s">
        <v>246</v>
      </c>
      <c r="W4" s="513" t="s">
        <v>31</v>
      </c>
      <c r="X4" s="513" t="s">
        <v>247</v>
      </c>
      <c r="Y4" s="513" t="s">
        <v>85</v>
      </c>
      <c r="Z4" s="513" t="s">
        <v>26</v>
      </c>
      <c r="AA4" s="513" t="s">
        <v>281</v>
      </c>
      <c r="AB4" s="513" t="s">
        <v>19</v>
      </c>
      <c r="AC4" s="513" t="s">
        <v>8</v>
      </c>
      <c r="AD4" s="513" t="s">
        <v>11</v>
      </c>
      <c r="AE4" s="513" t="s">
        <v>250</v>
      </c>
      <c r="AF4" s="513" t="s">
        <v>32</v>
      </c>
      <c r="AG4" s="513" t="s">
        <v>110</v>
      </c>
      <c r="AH4" s="513" t="s">
        <v>251</v>
      </c>
      <c r="AI4" s="513" t="s">
        <v>12</v>
      </c>
      <c r="AJ4" s="513" t="s">
        <v>18</v>
      </c>
      <c r="AK4" s="513" t="s">
        <v>252</v>
      </c>
      <c r="AL4" s="513" t="s">
        <v>253</v>
      </c>
      <c r="AM4" s="513" t="s">
        <v>36</v>
      </c>
      <c r="AN4" s="513" t="s">
        <v>254</v>
      </c>
      <c r="AO4" s="513" t="s">
        <v>23</v>
      </c>
      <c r="AP4" s="513" t="s">
        <v>255</v>
      </c>
      <c r="AQ4" s="513" t="s">
        <v>24</v>
      </c>
      <c r="AR4" s="513" t="s">
        <v>46</v>
      </c>
      <c r="AS4" s="513" t="s">
        <v>13</v>
      </c>
      <c r="AT4" s="513" t="s">
        <v>256</v>
      </c>
      <c r="AU4" s="513" t="s">
        <v>3</v>
      </c>
      <c r="AV4" s="513" t="s">
        <v>28</v>
      </c>
      <c r="AW4" s="513" t="s">
        <v>322</v>
      </c>
      <c r="AX4" s="513" t="s">
        <v>330</v>
      </c>
      <c r="AY4" s="513" t="s">
        <v>331</v>
      </c>
      <c r="AZ4" s="513" t="s">
        <v>332</v>
      </c>
      <c r="BA4" s="513" t="s">
        <v>333</v>
      </c>
      <c r="BB4" s="513" t="s">
        <v>348</v>
      </c>
    </row>
    <row r="5" spans="1:54" x14ac:dyDescent="0.25">
      <c r="A5" s="513"/>
      <c r="B5" s="513"/>
      <c r="C5" s="513"/>
      <c r="D5" s="513"/>
      <c r="E5" s="513"/>
      <c r="F5" s="513"/>
      <c r="G5" s="513"/>
      <c r="H5" s="513"/>
      <c r="I5" s="513"/>
      <c r="J5" s="513"/>
      <c r="K5" s="513"/>
      <c r="L5" s="513"/>
      <c r="M5" s="513"/>
      <c r="N5" s="513"/>
      <c r="O5" s="513"/>
      <c r="P5" s="513"/>
      <c r="Q5" s="513"/>
      <c r="R5" s="513"/>
      <c r="S5" s="513"/>
      <c r="T5" s="513"/>
      <c r="U5" s="513"/>
      <c r="V5" s="513"/>
      <c r="W5" s="513"/>
      <c r="X5" s="513"/>
      <c r="Y5" s="513"/>
      <c r="Z5" s="513"/>
      <c r="AA5" s="513"/>
      <c r="AB5" s="513"/>
      <c r="AC5" s="513"/>
      <c r="AD5" s="513"/>
      <c r="AE5" s="513"/>
      <c r="AF5" s="513"/>
      <c r="AG5" s="513"/>
      <c r="AH5" s="513"/>
      <c r="AI5" s="513"/>
      <c r="AJ5" s="513"/>
      <c r="AK5" s="513"/>
      <c r="AL5" s="513"/>
      <c r="AM5" s="513"/>
      <c r="AN5" s="513"/>
      <c r="AO5" s="513"/>
      <c r="AP5" s="513"/>
      <c r="AQ5" s="513"/>
      <c r="AR5" s="513"/>
      <c r="AS5" s="513"/>
      <c r="AT5" s="513"/>
      <c r="AU5" s="513"/>
      <c r="AV5" s="513"/>
      <c r="AW5" s="513"/>
      <c r="AX5" s="513"/>
      <c r="AY5" s="513"/>
      <c r="AZ5" s="513"/>
      <c r="BA5" s="513"/>
      <c r="BB5" s="513"/>
    </row>
    <row r="6" spans="1:54" x14ac:dyDescent="0.25">
      <c r="A6" t="s">
        <v>116</v>
      </c>
      <c r="B6" s="97" t="s">
        <v>123</v>
      </c>
      <c r="C6" s="97" t="s">
        <v>83</v>
      </c>
      <c r="D6" s="97" t="s">
        <v>26</v>
      </c>
      <c r="E6" s="97" t="s">
        <v>4</v>
      </c>
      <c r="F6" s="97" t="s">
        <v>5</v>
      </c>
      <c r="G6" s="97" t="s">
        <v>25</v>
      </c>
      <c r="H6" s="97" t="s">
        <v>28</v>
      </c>
      <c r="I6" s="97" t="s">
        <v>123</v>
      </c>
      <c r="J6" s="97" t="s">
        <v>33</v>
      </c>
      <c r="K6" s="97" t="s">
        <v>39</v>
      </c>
      <c r="L6" s="97" t="s">
        <v>5</v>
      </c>
      <c r="M6" s="97" t="s">
        <v>81</v>
      </c>
      <c r="N6" s="97" t="s">
        <v>5</v>
      </c>
      <c r="O6" s="97" t="s">
        <v>25</v>
      </c>
      <c r="P6" s="97" t="s">
        <v>123</v>
      </c>
      <c r="Q6" s="97" t="s">
        <v>2</v>
      </c>
      <c r="R6" s="97" t="s">
        <v>123</v>
      </c>
      <c r="S6" s="97" t="s">
        <v>123</v>
      </c>
      <c r="T6" s="97" t="s">
        <v>28</v>
      </c>
      <c r="U6" s="97" t="s">
        <v>26</v>
      </c>
      <c r="V6" s="97" t="s">
        <v>83</v>
      </c>
      <c r="W6" s="97" t="s">
        <v>31</v>
      </c>
      <c r="X6" s="97" t="s">
        <v>83</v>
      </c>
      <c r="Y6" s="97" t="s">
        <v>31</v>
      </c>
      <c r="Z6" s="97" t="s">
        <v>123</v>
      </c>
      <c r="AA6" s="97" t="s">
        <v>2</v>
      </c>
      <c r="AB6" s="97" t="s">
        <v>16</v>
      </c>
      <c r="AC6" s="97" t="s">
        <v>8</v>
      </c>
      <c r="AD6" s="97" t="s">
        <v>86</v>
      </c>
      <c r="AE6" s="97" t="s">
        <v>9</v>
      </c>
      <c r="AF6" s="97" t="s">
        <v>110</v>
      </c>
      <c r="AG6" s="97" t="s">
        <v>5</v>
      </c>
      <c r="AH6" s="97" t="s">
        <v>27</v>
      </c>
      <c r="AI6" s="97" t="s">
        <v>5</v>
      </c>
      <c r="AJ6" s="97" t="s">
        <v>2</v>
      </c>
      <c r="AK6" s="97" t="s">
        <v>3</v>
      </c>
      <c r="AL6" s="97" t="s">
        <v>28</v>
      </c>
      <c r="AM6" s="97" t="s">
        <v>123</v>
      </c>
      <c r="AN6" s="97" t="s">
        <v>16</v>
      </c>
      <c r="AO6" s="97" t="s">
        <v>28</v>
      </c>
      <c r="AP6" s="97" t="s">
        <v>81</v>
      </c>
      <c r="AQ6" s="97" t="s">
        <v>123</v>
      </c>
      <c r="AR6" s="97" t="s">
        <v>83</v>
      </c>
      <c r="AS6" s="97" t="s">
        <v>81</v>
      </c>
      <c r="AT6" s="97" t="s">
        <v>83</v>
      </c>
      <c r="AU6" s="97" t="s">
        <v>2</v>
      </c>
      <c r="AV6" s="97" t="s">
        <v>16</v>
      </c>
      <c r="AW6" s="97" t="s">
        <v>123</v>
      </c>
      <c r="AX6" s="97" t="s">
        <v>15</v>
      </c>
      <c r="AY6" s="97" t="s">
        <v>5</v>
      </c>
      <c r="AZ6" s="97" t="s">
        <v>110</v>
      </c>
      <c r="BA6" s="97" t="s">
        <v>123</v>
      </c>
      <c r="BB6" s="97" t="s">
        <v>5</v>
      </c>
    </row>
    <row r="7" spans="1:54" x14ac:dyDescent="0.25">
      <c r="A7" t="s">
        <v>368</v>
      </c>
      <c r="B7" s="97" t="s">
        <v>31</v>
      </c>
      <c r="C7" s="97" t="s">
        <v>81</v>
      </c>
      <c r="D7" s="97" t="s">
        <v>5</v>
      </c>
      <c r="E7" s="97" t="s">
        <v>38</v>
      </c>
      <c r="F7" s="97" t="s">
        <v>84</v>
      </c>
      <c r="G7" s="97" t="s">
        <v>5</v>
      </c>
      <c r="H7" s="97" t="s">
        <v>23</v>
      </c>
      <c r="I7" s="97" t="s">
        <v>16</v>
      </c>
      <c r="J7" s="97" t="s">
        <v>16</v>
      </c>
      <c r="K7" s="97" t="s">
        <v>16</v>
      </c>
      <c r="L7" s="97" t="s">
        <v>2</v>
      </c>
      <c r="M7" s="97" t="s">
        <v>2</v>
      </c>
      <c r="N7" s="97" t="s">
        <v>83</v>
      </c>
      <c r="O7" s="97" t="s">
        <v>16</v>
      </c>
      <c r="P7" s="97" t="s">
        <v>25</v>
      </c>
      <c r="Q7" s="97" t="s">
        <v>81</v>
      </c>
      <c r="R7" s="97" t="s">
        <v>33</v>
      </c>
      <c r="S7" s="97" t="s">
        <v>26</v>
      </c>
      <c r="T7" s="97" t="s">
        <v>5</v>
      </c>
      <c r="U7" s="97" t="s">
        <v>110</v>
      </c>
      <c r="V7" s="97" t="s">
        <v>81</v>
      </c>
      <c r="W7" s="97" t="s">
        <v>123</v>
      </c>
      <c r="X7" s="97" t="s">
        <v>16</v>
      </c>
      <c r="Y7" s="97" t="s">
        <v>4</v>
      </c>
      <c r="Z7" s="97" t="s">
        <v>25</v>
      </c>
      <c r="AA7" s="97" t="s">
        <v>123</v>
      </c>
      <c r="AB7" s="97" t="s">
        <v>2</v>
      </c>
      <c r="AC7" s="97" t="s">
        <v>33</v>
      </c>
      <c r="AD7" s="97" t="s">
        <v>10</v>
      </c>
      <c r="AE7" s="97" t="s">
        <v>33</v>
      </c>
      <c r="AF7" s="97" t="s">
        <v>5</v>
      </c>
      <c r="AG7" s="97" t="s">
        <v>81</v>
      </c>
      <c r="AH7" s="97" t="s">
        <v>83</v>
      </c>
      <c r="AI7" s="97" t="s">
        <v>16</v>
      </c>
      <c r="AJ7" s="97" t="s">
        <v>31</v>
      </c>
      <c r="AK7" s="97" t="s">
        <v>26</v>
      </c>
      <c r="AL7" s="97" t="s">
        <v>2</v>
      </c>
      <c r="AM7" s="97" t="s">
        <v>2</v>
      </c>
      <c r="AN7" s="97" t="s">
        <v>25</v>
      </c>
      <c r="AO7" s="97" t="s">
        <v>23</v>
      </c>
      <c r="AP7" s="97" t="s">
        <v>84</v>
      </c>
      <c r="AQ7" s="97" t="s">
        <v>2</v>
      </c>
      <c r="AR7" s="97" t="s">
        <v>110</v>
      </c>
      <c r="AS7" s="97" t="s">
        <v>33</v>
      </c>
      <c r="AT7" s="97" t="s">
        <v>81</v>
      </c>
      <c r="AU7" s="97" t="s">
        <v>25</v>
      </c>
      <c r="AV7" s="97" t="s">
        <v>5</v>
      </c>
      <c r="AW7" s="97" t="s">
        <v>2</v>
      </c>
      <c r="AX7" s="97" t="s">
        <v>27</v>
      </c>
      <c r="AY7" s="97" t="s">
        <v>23</v>
      </c>
      <c r="AZ7" s="97" t="s">
        <v>4</v>
      </c>
      <c r="BA7" s="97" t="s">
        <v>110</v>
      </c>
      <c r="BB7" s="97" t="s">
        <v>25</v>
      </c>
    </row>
  </sheetData>
  <mergeCells count="55">
    <mergeCell ref="B3:AW3"/>
    <mergeCell ref="A4:A5"/>
    <mergeCell ref="B4:B5"/>
    <mergeCell ref="C4:C5"/>
    <mergeCell ref="D4:D5"/>
    <mergeCell ref="E4:E5"/>
    <mergeCell ref="F4:F5"/>
    <mergeCell ref="R4:R5"/>
    <mergeCell ref="G4:G5"/>
    <mergeCell ref="H4:H5"/>
    <mergeCell ref="I4:I5"/>
    <mergeCell ref="J4:J5"/>
    <mergeCell ref="K4:K5"/>
    <mergeCell ref="L4:L5"/>
    <mergeCell ref="M4:M5"/>
    <mergeCell ref="N4:N5"/>
    <mergeCell ref="O4:O5"/>
    <mergeCell ref="P4:P5"/>
    <mergeCell ref="Q4:Q5"/>
    <mergeCell ref="AD4:AD5"/>
    <mergeCell ref="S4:S5"/>
    <mergeCell ref="T4:T5"/>
    <mergeCell ref="U4:U5"/>
    <mergeCell ref="V4:V5"/>
    <mergeCell ref="W4:W5"/>
    <mergeCell ref="X4:X5"/>
    <mergeCell ref="Y4:Y5"/>
    <mergeCell ref="Z4:Z5"/>
    <mergeCell ref="AA4:AA5"/>
    <mergeCell ref="AB4:AB5"/>
    <mergeCell ref="AC4:AC5"/>
    <mergeCell ref="AP4:AP5"/>
    <mergeCell ref="AE4:AE5"/>
    <mergeCell ref="AF4:AF5"/>
    <mergeCell ref="AG4:AG5"/>
    <mergeCell ref="AH4:AH5"/>
    <mergeCell ref="AI4:AI5"/>
    <mergeCell ref="AJ4:AJ5"/>
    <mergeCell ref="AK4:AK5"/>
    <mergeCell ref="AL4:AL5"/>
    <mergeCell ref="AM4:AM5"/>
    <mergeCell ref="AN4:AN5"/>
    <mergeCell ref="AO4:AO5"/>
    <mergeCell ref="BB4:BB5"/>
    <mergeCell ref="AQ4:AQ5"/>
    <mergeCell ref="AR4:AR5"/>
    <mergeCell ref="AS4:AS5"/>
    <mergeCell ref="AT4:AT5"/>
    <mergeCell ref="AU4:AU5"/>
    <mergeCell ref="AV4:AV5"/>
    <mergeCell ref="AW4:AW5"/>
    <mergeCell ref="AX4:AX5"/>
    <mergeCell ref="AY4:AY5"/>
    <mergeCell ref="AZ4:AZ5"/>
    <mergeCell ref="BA4:BA5"/>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85" zoomScaleNormal="85" workbookViewId="0">
      <pane ySplit="1" topLeftCell="A2" activePane="bottomLeft" state="frozen"/>
      <selection activeCell="M27" sqref="M27"/>
      <selection pane="bottomLeft" activeCell="M6" sqref="M6"/>
    </sheetView>
  </sheetViews>
  <sheetFormatPr defaultRowHeight="15" x14ac:dyDescent="0.25"/>
  <cols>
    <col min="1" max="1" width="21.140625" customWidth="1"/>
    <col min="2" max="2" width="17.85546875" bestFit="1" customWidth="1"/>
    <col min="3" max="3" width="7.42578125" bestFit="1" customWidth="1"/>
    <col min="4" max="4" width="8.85546875" bestFit="1" customWidth="1"/>
    <col min="5" max="5" width="8" customWidth="1"/>
    <col min="6" max="7" width="7.7109375" customWidth="1"/>
    <col min="8" max="8" width="13.85546875" bestFit="1" customWidth="1"/>
    <col min="9" max="11" width="13.85546875" customWidth="1"/>
    <col min="12" max="12" width="21" bestFit="1" customWidth="1"/>
    <col min="13" max="13" width="25.5703125" bestFit="1" customWidth="1"/>
  </cols>
  <sheetData>
    <row r="1" spans="1:13" x14ac:dyDescent="0.25">
      <c r="A1" s="1" t="s">
        <v>57</v>
      </c>
      <c r="B1" s="1" t="s">
        <v>50</v>
      </c>
      <c r="C1" s="1" t="s">
        <v>51</v>
      </c>
      <c r="D1" s="1" t="s">
        <v>52</v>
      </c>
      <c r="E1" s="1" t="s">
        <v>49</v>
      </c>
      <c r="F1" s="1" t="s">
        <v>53</v>
      </c>
      <c r="G1" s="1" t="s">
        <v>54</v>
      </c>
      <c r="H1" s="1" t="s">
        <v>55</v>
      </c>
      <c r="I1" s="1" t="s">
        <v>60</v>
      </c>
      <c r="J1" s="1" t="s">
        <v>61</v>
      </c>
      <c r="K1" s="1" t="s">
        <v>62</v>
      </c>
      <c r="L1" s="1" t="s">
        <v>56</v>
      </c>
      <c r="M1" s="1" t="s">
        <v>56</v>
      </c>
    </row>
    <row r="2" spans="1:13" x14ac:dyDescent="0.25">
      <c r="A2" t="s">
        <v>1</v>
      </c>
      <c r="B2">
        <v>21</v>
      </c>
      <c r="C2">
        <v>20</v>
      </c>
      <c r="D2">
        <v>2</v>
      </c>
      <c r="E2">
        <v>748</v>
      </c>
      <c r="F2">
        <v>7</v>
      </c>
      <c r="G2">
        <v>0</v>
      </c>
      <c r="H2" s="2">
        <f t="shared" ref="H2:H33" si="0">E2*1</f>
        <v>748</v>
      </c>
      <c r="I2">
        <f>F2*25</f>
        <v>175</v>
      </c>
      <c r="J2">
        <f t="shared" ref="J2:J33" si="1">G2*50</f>
        <v>0</v>
      </c>
      <c r="K2" s="2">
        <f t="shared" ref="K2:K33" si="2">SUM(H2:J2)</f>
        <v>923</v>
      </c>
      <c r="L2" s="2">
        <f t="shared" ref="L2:L33" si="3">H2/C2</f>
        <v>37.4</v>
      </c>
      <c r="M2" s="2">
        <f t="shared" ref="M2:M33" si="4">K2/C2</f>
        <v>46.15</v>
      </c>
    </row>
    <row r="3" spans="1:13" x14ac:dyDescent="0.25">
      <c r="A3" t="s">
        <v>123</v>
      </c>
      <c r="B3">
        <v>18</v>
      </c>
      <c r="C3">
        <v>16</v>
      </c>
      <c r="D3">
        <v>3</v>
      </c>
      <c r="E3">
        <v>678</v>
      </c>
      <c r="F3">
        <v>4</v>
      </c>
      <c r="G3">
        <v>1</v>
      </c>
      <c r="H3" s="2">
        <f t="shared" si="0"/>
        <v>678</v>
      </c>
      <c r="I3">
        <f t="shared" ref="I3:I52" si="5">F3*25</f>
        <v>100</v>
      </c>
      <c r="J3">
        <f t="shared" si="1"/>
        <v>50</v>
      </c>
      <c r="K3" s="2">
        <f t="shared" si="2"/>
        <v>828</v>
      </c>
      <c r="L3" s="2">
        <f t="shared" si="3"/>
        <v>42.375</v>
      </c>
      <c r="M3" s="2">
        <f t="shared" si="4"/>
        <v>51.75</v>
      </c>
    </row>
    <row r="4" spans="1:13" x14ac:dyDescent="0.25">
      <c r="A4" t="s">
        <v>2</v>
      </c>
      <c r="B4">
        <v>20</v>
      </c>
      <c r="C4">
        <v>19</v>
      </c>
      <c r="D4">
        <v>1</v>
      </c>
      <c r="E4">
        <v>639</v>
      </c>
      <c r="F4">
        <v>2</v>
      </c>
      <c r="G4">
        <v>1</v>
      </c>
      <c r="H4" s="2">
        <f t="shared" si="0"/>
        <v>639</v>
      </c>
      <c r="I4">
        <f t="shared" si="5"/>
        <v>50</v>
      </c>
      <c r="J4">
        <f t="shared" si="1"/>
        <v>50</v>
      </c>
      <c r="K4" s="2">
        <f t="shared" si="2"/>
        <v>739</v>
      </c>
      <c r="L4" s="2">
        <f t="shared" si="3"/>
        <v>33.631578947368418</v>
      </c>
      <c r="M4" s="2">
        <f t="shared" si="4"/>
        <v>38.89473684210526</v>
      </c>
    </row>
    <row r="5" spans="1:13" x14ac:dyDescent="0.25">
      <c r="A5" t="s">
        <v>0</v>
      </c>
      <c r="B5">
        <v>19</v>
      </c>
      <c r="C5">
        <v>17</v>
      </c>
      <c r="D5">
        <v>4</v>
      </c>
      <c r="E5">
        <v>531</v>
      </c>
      <c r="F5">
        <v>4</v>
      </c>
      <c r="G5">
        <v>0</v>
      </c>
      <c r="H5" s="2">
        <f t="shared" si="0"/>
        <v>531</v>
      </c>
      <c r="I5">
        <f t="shared" si="5"/>
        <v>100</v>
      </c>
      <c r="J5">
        <f t="shared" si="1"/>
        <v>0</v>
      </c>
      <c r="K5" s="2">
        <f t="shared" si="2"/>
        <v>631</v>
      </c>
      <c r="L5" s="2">
        <f t="shared" si="3"/>
        <v>31.235294117647058</v>
      </c>
      <c r="M5" s="2">
        <f t="shared" si="4"/>
        <v>37.117647058823529</v>
      </c>
    </row>
    <row r="6" spans="1:13" x14ac:dyDescent="0.25">
      <c r="A6" t="s">
        <v>3</v>
      </c>
      <c r="B6">
        <v>17</v>
      </c>
      <c r="C6">
        <v>15</v>
      </c>
      <c r="D6">
        <v>4</v>
      </c>
      <c r="E6">
        <v>488</v>
      </c>
      <c r="F6">
        <v>4</v>
      </c>
      <c r="G6">
        <v>0</v>
      </c>
      <c r="H6" s="2">
        <f t="shared" si="0"/>
        <v>488</v>
      </c>
      <c r="I6">
        <f t="shared" si="5"/>
        <v>100</v>
      </c>
      <c r="J6">
        <f t="shared" si="1"/>
        <v>0</v>
      </c>
      <c r="K6" s="2">
        <f t="shared" si="2"/>
        <v>588</v>
      </c>
      <c r="L6" s="2">
        <f t="shared" si="3"/>
        <v>32.533333333333331</v>
      </c>
      <c r="M6" s="2">
        <f t="shared" si="4"/>
        <v>39.200000000000003</v>
      </c>
    </row>
    <row r="7" spans="1:13" x14ac:dyDescent="0.25">
      <c r="A7" t="s">
        <v>4</v>
      </c>
      <c r="B7">
        <v>17</v>
      </c>
      <c r="C7">
        <v>12</v>
      </c>
      <c r="D7">
        <v>5</v>
      </c>
      <c r="E7">
        <v>436</v>
      </c>
      <c r="F7">
        <v>4</v>
      </c>
      <c r="G7">
        <v>0</v>
      </c>
      <c r="H7" s="2">
        <f t="shared" si="0"/>
        <v>436</v>
      </c>
      <c r="I7">
        <f t="shared" si="5"/>
        <v>100</v>
      </c>
      <c r="J7">
        <f t="shared" si="1"/>
        <v>0</v>
      </c>
      <c r="K7" s="2">
        <f t="shared" si="2"/>
        <v>536</v>
      </c>
      <c r="L7" s="2">
        <f t="shared" si="3"/>
        <v>36.333333333333336</v>
      </c>
      <c r="M7" s="2">
        <f t="shared" si="4"/>
        <v>44.666666666666664</v>
      </c>
    </row>
    <row r="8" spans="1:13" x14ac:dyDescent="0.25">
      <c r="A8" t="s">
        <v>5</v>
      </c>
      <c r="B8">
        <v>14</v>
      </c>
      <c r="C8">
        <v>11</v>
      </c>
      <c r="D8">
        <v>4</v>
      </c>
      <c r="E8">
        <v>425</v>
      </c>
      <c r="F8">
        <v>4</v>
      </c>
      <c r="G8">
        <v>0</v>
      </c>
      <c r="H8" s="2">
        <f t="shared" si="0"/>
        <v>425</v>
      </c>
      <c r="I8">
        <f t="shared" si="5"/>
        <v>100</v>
      </c>
      <c r="J8">
        <f t="shared" si="1"/>
        <v>0</v>
      </c>
      <c r="K8" s="2">
        <f t="shared" si="2"/>
        <v>525</v>
      </c>
      <c r="L8" s="2">
        <f t="shared" si="3"/>
        <v>38.636363636363633</v>
      </c>
      <c r="M8" s="2">
        <f t="shared" si="4"/>
        <v>47.727272727272727</v>
      </c>
    </row>
    <row r="9" spans="1:13" x14ac:dyDescent="0.25">
      <c r="A9" t="s">
        <v>6</v>
      </c>
      <c r="B9">
        <v>18</v>
      </c>
      <c r="C9">
        <v>14</v>
      </c>
      <c r="D9">
        <v>5</v>
      </c>
      <c r="E9">
        <v>385</v>
      </c>
      <c r="F9">
        <v>3</v>
      </c>
      <c r="G9">
        <v>0</v>
      </c>
      <c r="H9" s="2">
        <f t="shared" si="0"/>
        <v>385</v>
      </c>
      <c r="I9">
        <f t="shared" si="5"/>
        <v>75</v>
      </c>
      <c r="J9">
        <f t="shared" si="1"/>
        <v>0</v>
      </c>
      <c r="K9" s="2">
        <f t="shared" si="2"/>
        <v>460</v>
      </c>
      <c r="L9" s="2">
        <f t="shared" si="3"/>
        <v>27.5</v>
      </c>
      <c r="M9" s="2">
        <f t="shared" si="4"/>
        <v>32.857142857142854</v>
      </c>
    </row>
    <row r="10" spans="1:13" x14ac:dyDescent="0.25">
      <c r="A10" t="s">
        <v>8</v>
      </c>
      <c r="B10">
        <v>13</v>
      </c>
      <c r="C10">
        <v>13</v>
      </c>
      <c r="D10">
        <v>1</v>
      </c>
      <c r="E10">
        <v>358</v>
      </c>
      <c r="F10">
        <v>3</v>
      </c>
      <c r="G10">
        <v>0</v>
      </c>
      <c r="H10" s="2">
        <f t="shared" si="0"/>
        <v>358</v>
      </c>
      <c r="I10">
        <f t="shared" si="5"/>
        <v>75</v>
      </c>
      <c r="J10">
        <f t="shared" si="1"/>
        <v>0</v>
      </c>
      <c r="K10" s="2">
        <f t="shared" si="2"/>
        <v>433</v>
      </c>
      <c r="L10" s="2">
        <f t="shared" si="3"/>
        <v>27.53846153846154</v>
      </c>
      <c r="M10" s="2">
        <f t="shared" si="4"/>
        <v>33.307692307692307</v>
      </c>
    </row>
    <row r="11" spans="1:13" x14ac:dyDescent="0.25">
      <c r="A11" t="s">
        <v>10</v>
      </c>
      <c r="B11">
        <v>15</v>
      </c>
      <c r="C11">
        <v>13</v>
      </c>
      <c r="D11">
        <v>3</v>
      </c>
      <c r="E11">
        <v>340</v>
      </c>
      <c r="F11">
        <v>1</v>
      </c>
      <c r="G11">
        <v>1</v>
      </c>
      <c r="H11" s="2">
        <f t="shared" si="0"/>
        <v>340</v>
      </c>
      <c r="I11">
        <f t="shared" si="5"/>
        <v>25</v>
      </c>
      <c r="J11">
        <f t="shared" si="1"/>
        <v>50</v>
      </c>
      <c r="K11" s="2">
        <f t="shared" si="2"/>
        <v>415</v>
      </c>
      <c r="L11" s="2">
        <f t="shared" si="3"/>
        <v>26.153846153846153</v>
      </c>
      <c r="M11" s="2">
        <f t="shared" si="4"/>
        <v>31.923076923076923</v>
      </c>
    </row>
    <row r="12" spans="1:13" x14ac:dyDescent="0.25">
      <c r="A12" t="s">
        <v>11</v>
      </c>
      <c r="B12">
        <v>11</v>
      </c>
      <c r="C12">
        <v>11</v>
      </c>
      <c r="D12">
        <v>2</v>
      </c>
      <c r="E12">
        <v>317</v>
      </c>
      <c r="F12">
        <v>2</v>
      </c>
      <c r="G12">
        <v>1</v>
      </c>
      <c r="H12" s="2">
        <f t="shared" si="0"/>
        <v>317</v>
      </c>
      <c r="I12">
        <f t="shared" si="5"/>
        <v>50</v>
      </c>
      <c r="J12">
        <f t="shared" si="1"/>
        <v>50</v>
      </c>
      <c r="K12" s="2">
        <f t="shared" si="2"/>
        <v>417</v>
      </c>
      <c r="L12" s="2">
        <f t="shared" si="3"/>
        <v>28.818181818181817</v>
      </c>
      <c r="M12" s="2">
        <f t="shared" si="4"/>
        <v>37.909090909090907</v>
      </c>
    </row>
    <row r="13" spans="1:13" x14ac:dyDescent="0.25">
      <c r="A13" t="s">
        <v>12</v>
      </c>
      <c r="B13">
        <v>15</v>
      </c>
      <c r="C13">
        <v>11</v>
      </c>
      <c r="D13">
        <v>0</v>
      </c>
      <c r="E13">
        <v>307</v>
      </c>
      <c r="F13">
        <v>3</v>
      </c>
      <c r="G13">
        <v>0</v>
      </c>
      <c r="H13" s="2">
        <f t="shared" si="0"/>
        <v>307</v>
      </c>
      <c r="I13">
        <f t="shared" si="5"/>
        <v>75</v>
      </c>
      <c r="J13">
        <f t="shared" si="1"/>
        <v>0</v>
      </c>
      <c r="K13" s="2">
        <f t="shared" si="2"/>
        <v>382</v>
      </c>
      <c r="L13" s="2">
        <f t="shared" si="3"/>
        <v>27.90909090909091</v>
      </c>
      <c r="M13" s="2">
        <f t="shared" si="4"/>
        <v>34.727272727272727</v>
      </c>
    </row>
    <row r="14" spans="1:13" x14ac:dyDescent="0.25">
      <c r="A14" t="s">
        <v>110</v>
      </c>
      <c r="B14">
        <v>19</v>
      </c>
      <c r="C14">
        <v>13</v>
      </c>
      <c r="D14">
        <v>2</v>
      </c>
      <c r="E14">
        <v>287</v>
      </c>
      <c r="F14">
        <v>3</v>
      </c>
      <c r="G14">
        <v>0</v>
      </c>
      <c r="H14" s="2">
        <f t="shared" si="0"/>
        <v>287</v>
      </c>
      <c r="I14">
        <f t="shared" si="5"/>
        <v>75</v>
      </c>
      <c r="J14">
        <f t="shared" si="1"/>
        <v>0</v>
      </c>
      <c r="K14" s="2">
        <f t="shared" si="2"/>
        <v>362</v>
      </c>
      <c r="L14" s="2">
        <f t="shared" si="3"/>
        <v>22.076923076923077</v>
      </c>
      <c r="M14" s="2">
        <f t="shared" si="4"/>
        <v>27.846153846153847</v>
      </c>
    </row>
    <row r="15" spans="1:13" x14ac:dyDescent="0.25">
      <c r="A15" t="s">
        <v>13</v>
      </c>
      <c r="B15">
        <v>16</v>
      </c>
      <c r="C15">
        <v>14</v>
      </c>
      <c r="D15">
        <v>2</v>
      </c>
      <c r="E15">
        <v>293</v>
      </c>
      <c r="F15">
        <v>2</v>
      </c>
      <c r="G15">
        <v>0</v>
      </c>
      <c r="H15" s="2">
        <f t="shared" si="0"/>
        <v>293</v>
      </c>
      <c r="I15">
        <f t="shared" si="5"/>
        <v>50</v>
      </c>
      <c r="J15">
        <f t="shared" si="1"/>
        <v>0</v>
      </c>
      <c r="K15" s="2">
        <f t="shared" si="2"/>
        <v>343</v>
      </c>
      <c r="L15" s="2">
        <f t="shared" si="3"/>
        <v>20.928571428571427</v>
      </c>
      <c r="M15" s="2">
        <f t="shared" si="4"/>
        <v>24.5</v>
      </c>
    </row>
    <row r="16" spans="1:13" x14ac:dyDescent="0.25">
      <c r="A16" t="s">
        <v>15</v>
      </c>
      <c r="B16">
        <v>12</v>
      </c>
      <c r="C16">
        <v>9</v>
      </c>
      <c r="D16">
        <v>3</v>
      </c>
      <c r="E16">
        <v>251</v>
      </c>
      <c r="F16">
        <v>1</v>
      </c>
      <c r="G16">
        <v>0</v>
      </c>
      <c r="H16" s="2">
        <f t="shared" si="0"/>
        <v>251</v>
      </c>
      <c r="I16">
        <f t="shared" si="5"/>
        <v>25</v>
      </c>
      <c r="J16">
        <f t="shared" si="1"/>
        <v>0</v>
      </c>
      <c r="K16" s="2">
        <f t="shared" si="2"/>
        <v>276</v>
      </c>
      <c r="L16" s="2">
        <f t="shared" si="3"/>
        <v>27.888888888888889</v>
      </c>
      <c r="M16" s="2">
        <f t="shared" si="4"/>
        <v>30.666666666666668</v>
      </c>
    </row>
    <row r="17" spans="1:13" x14ac:dyDescent="0.25">
      <c r="A17" t="s">
        <v>16</v>
      </c>
      <c r="B17">
        <v>16</v>
      </c>
      <c r="C17">
        <v>12</v>
      </c>
      <c r="D17">
        <v>1</v>
      </c>
      <c r="E17">
        <v>250</v>
      </c>
      <c r="F17">
        <v>1</v>
      </c>
      <c r="G17">
        <v>0</v>
      </c>
      <c r="H17" s="2">
        <f t="shared" si="0"/>
        <v>250</v>
      </c>
      <c r="I17">
        <f t="shared" si="5"/>
        <v>25</v>
      </c>
      <c r="J17">
        <f t="shared" si="1"/>
        <v>0</v>
      </c>
      <c r="K17" s="2">
        <f t="shared" si="2"/>
        <v>275</v>
      </c>
      <c r="L17" s="2">
        <f t="shared" si="3"/>
        <v>20.833333333333332</v>
      </c>
      <c r="M17" s="2">
        <f t="shared" si="4"/>
        <v>22.916666666666668</v>
      </c>
    </row>
    <row r="18" spans="1:13" x14ac:dyDescent="0.25">
      <c r="A18" t="s">
        <v>19</v>
      </c>
      <c r="B18">
        <v>13</v>
      </c>
      <c r="C18">
        <v>9</v>
      </c>
      <c r="D18">
        <v>2</v>
      </c>
      <c r="E18">
        <v>215</v>
      </c>
      <c r="F18">
        <v>2</v>
      </c>
      <c r="G18">
        <v>0</v>
      </c>
      <c r="H18" s="2">
        <f t="shared" si="0"/>
        <v>215</v>
      </c>
      <c r="I18">
        <f t="shared" si="5"/>
        <v>50</v>
      </c>
      <c r="J18">
        <f t="shared" si="1"/>
        <v>0</v>
      </c>
      <c r="K18" s="2">
        <f t="shared" si="2"/>
        <v>265</v>
      </c>
      <c r="L18" s="2">
        <f t="shared" si="3"/>
        <v>23.888888888888889</v>
      </c>
      <c r="M18" s="2">
        <f t="shared" si="4"/>
        <v>29.444444444444443</v>
      </c>
    </row>
    <row r="19" spans="1:13" x14ac:dyDescent="0.25">
      <c r="A19" t="s">
        <v>86</v>
      </c>
      <c r="B19">
        <v>18</v>
      </c>
      <c r="C19">
        <v>12</v>
      </c>
      <c r="D19">
        <v>4</v>
      </c>
      <c r="E19">
        <v>223</v>
      </c>
      <c r="F19">
        <v>1</v>
      </c>
      <c r="G19">
        <v>0</v>
      </c>
      <c r="H19" s="2">
        <f t="shared" si="0"/>
        <v>223</v>
      </c>
      <c r="I19">
        <f t="shared" si="5"/>
        <v>25</v>
      </c>
      <c r="J19">
        <f t="shared" si="1"/>
        <v>0</v>
      </c>
      <c r="K19" s="2">
        <f t="shared" si="2"/>
        <v>248</v>
      </c>
      <c r="L19" s="2">
        <f t="shared" si="3"/>
        <v>18.583333333333332</v>
      </c>
      <c r="M19" s="2">
        <f t="shared" si="4"/>
        <v>20.666666666666668</v>
      </c>
    </row>
    <row r="20" spans="1:13" x14ac:dyDescent="0.25">
      <c r="A20" t="s">
        <v>20</v>
      </c>
      <c r="B20">
        <v>8</v>
      </c>
      <c r="C20">
        <v>6</v>
      </c>
      <c r="D20">
        <v>2</v>
      </c>
      <c r="E20">
        <v>194</v>
      </c>
      <c r="F20">
        <v>2</v>
      </c>
      <c r="G20">
        <v>0</v>
      </c>
      <c r="H20" s="2">
        <f t="shared" si="0"/>
        <v>194</v>
      </c>
      <c r="I20">
        <f t="shared" si="5"/>
        <v>50</v>
      </c>
      <c r="J20">
        <f t="shared" si="1"/>
        <v>0</v>
      </c>
      <c r="K20" s="2">
        <f t="shared" si="2"/>
        <v>244</v>
      </c>
      <c r="L20" s="2">
        <f t="shared" si="3"/>
        <v>32.333333333333336</v>
      </c>
      <c r="M20" s="2">
        <f t="shared" si="4"/>
        <v>40.666666666666664</v>
      </c>
    </row>
    <row r="21" spans="1:13" x14ac:dyDescent="0.25">
      <c r="A21" t="s">
        <v>7</v>
      </c>
      <c r="B21">
        <v>18</v>
      </c>
      <c r="C21">
        <v>16</v>
      </c>
      <c r="D21">
        <v>3</v>
      </c>
      <c r="E21">
        <v>213</v>
      </c>
      <c r="F21">
        <v>1</v>
      </c>
      <c r="G21">
        <v>0</v>
      </c>
      <c r="H21" s="2">
        <f t="shared" si="0"/>
        <v>213</v>
      </c>
      <c r="I21">
        <f t="shared" si="5"/>
        <v>25</v>
      </c>
      <c r="J21">
        <f t="shared" si="1"/>
        <v>0</v>
      </c>
      <c r="K21" s="2">
        <f t="shared" si="2"/>
        <v>238</v>
      </c>
      <c r="L21" s="2">
        <f t="shared" si="3"/>
        <v>13.3125</v>
      </c>
      <c r="M21" s="2">
        <f t="shared" si="4"/>
        <v>14.875</v>
      </c>
    </row>
    <row r="22" spans="1:13" x14ac:dyDescent="0.25">
      <c r="A22" t="s">
        <v>18</v>
      </c>
      <c r="B22">
        <v>16</v>
      </c>
      <c r="C22">
        <v>15</v>
      </c>
      <c r="D22">
        <v>0</v>
      </c>
      <c r="E22">
        <v>203</v>
      </c>
      <c r="F22">
        <v>1</v>
      </c>
      <c r="G22">
        <v>0</v>
      </c>
      <c r="H22" s="2">
        <f t="shared" si="0"/>
        <v>203</v>
      </c>
      <c r="I22">
        <f t="shared" si="5"/>
        <v>25</v>
      </c>
      <c r="J22">
        <f t="shared" si="1"/>
        <v>0</v>
      </c>
      <c r="K22" s="2">
        <f t="shared" si="2"/>
        <v>228</v>
      </c>
      <c r="L22" s="2">
        <f t="shared" si="3"/>
        <v>13.533333333333333</v>
      </c>
      <c r="M22" s="2">
        <f t="shared" si="4"/>
        <v>15.2</v>
      </c>
    </row>
    <row r="23" spans="1:13" x14ac:dyDescent="0.25">
      <c r="A23" t="s">
        <v>28</v>
      </c>
      <c r="B23">
        <v>21</v>
      </c>
      <c r="C23">
        <v>5</v>
      </c>
      <c r="D23">
        <v>1</v>
      </c>
      <c r="E23">
        <v>119</v>
      </c>
      <c r="F23">
        <v>0</v>
      </c>
      <c r="G23">
        <v>1</v>
      </c>
      <c r="H23" s="2">
        <f t="shared" si="0"/>
        <v>119</v>
      </c>
      <c r="I23">
        <f t="shared" si="5"/>
        <v>0</v>
      </c>
      <c r="J23">
        <f t="shared" si="1"/>
        <v>50</v>
      </c>
      <c r="K23" s="2">
        <f t="shared" si="2"/>
        <v>169</v>
      </c>
      <c r="L23" s="2">
        <f t="shared" si="3"/>
        <v>23.8</v>
      </c>
      <c r="M23" s="2">
        <f t="shared" si="4"/>
        <v>33.799999999999997</v>
      </c>
    </row>
    <row r="24" spans="1:13" x14ac:dyDescent="0.25">
      <c r="A24" t="s">
        <v>23</v>
      </c>
      <c r="B24">
        <v>17</v>
      </c>
      <c r="C24">
        <v>7</v>
      </c>
      <c r="D24">
        <v>2</v>
      </c>
      <c r="E24">
        <v>146</v>
      </c>
      <c r="F24">
        <v>1</v>
      </c>
      <c r="G24">
        <v>0</v>
      </c>
      <c r="H24" s="2">
        <f t="shared" si="0"/>
        <v>146</v>
      </c>
      <c r="I24">
        <f t="shared" si="5"/>
        <v>25</v>
      </c>
      <c r="J24">
        <f t="shared" si="1"/>
        <v>0</v>
      </c>
      <c r="K24" s="2">
        <f t="shared" si="2"/>
        <v>171</v>
      </c>
      <c r="L24" s="2">
        <f t="shared" si="3"/>
        <v>20.857142857142858</v>
      </c>
      <c r="M24" s="2">
        <f t="shared" si="4"/>
        <v>24.428571428571427</v>
      </c>
    </row>
    <row r="25" spans="1:13" x14ac:dyDescent="0.25">
      <c r="A25" t="s">
        <v>22</v>
      </c>
      <c r="B25">
        <v>15</v>
      </c>
      <c r="C25">
        <v>10</v>
      </c>
      <c r="D25">
        <v>7</v>
      </c>
      <c r="E25">
        <v>160</v>
      </c>
      <c r="F25">
        <v>0</v>
      </c>
      <c r="G25">
        <v>0</v>
      </c>
      <c r="H25" s="2">
        <f t="shared" si="0"/>
        <v>160</v>
      </c>
      <c r="I25">
        <f t="shared" si="5"/>
        <v>0</v>
      </c>
      <c r="J25">
        <f t="shared" si="1"/>
        <v>0</v>
      </c>
      <c r="K25" s="2">
        <f t="shared" si="2"/>
        <v>160</v>
      </c>
      <c r="L25" s="2">
        <f t="shared" si="3"/>
        <v>16</v>
      </c>
      <c r="M25" s="2">
        <f t="shared" si="4"/>
        <v>16</v>
      </c>
    </row>
    <row r="26" spans="1:13" x14ac:dyDescent="0.25">
      <c r="A26" t="s">
        <v>26</v>
      </c>
      <c r="B26">
        <v>20</v>
      </c>
      <c r="C26">
        <v>6</v>
      </c>
      <c r="D26">
        <v>1</v>
      </c>
      <c r="E26">
        <v>128</v>
      </c>
      <c r="F26">
        <v>1</v>
      </c>
      <c r="G26">
        <v>0</v>
      </c>
      <c r="H26" s="2">
        <f t="shared" si="0"/>
        <v>128</v>
      </c>
      <c r="I26">
        <f t="shared" si="5"/>
        <v>25</v>
      </c>
      <c r="J26">
        <f t="shared" si="1"/>
        <v>0</v>
      </c>
      <c r="K26" s="2">
        <f t="shared" si="2"/>
        <v>153</v>
      </c>
      <c r="L26" s="2">
        <f t="shared" si="3"/>
        <v>21.333333333333332</v>
      </c>
      <c r="M26" s="2">
        <f t="shared" si="4"/>
        <v>25.5</v>
      </c>
    </row>
    <row r="27" spans="1:13" x14ac:dyDescent="0.25">
      <c r="A27" t="s">
        <v>27</v>
      </c>
      <c r="B27">
        <v>11</v>
      </c>
      <c r="C27">
        <v>9</v>
      </c>
      <c r="D27">
        <v>1</v>
      </c>
      <c r="E27">
        <v>124</v>
      </c>
      <c r="F27">
        <v>1</v>
      </c>
      <c r="G27">
        <v>0</v>
      </c>
      <c r="H27" s="2">
        <f t="shared" si="0"/>
        <v>124</v>
      </c>
      <c r="I27">
        <f t="shared" si="5"/>
        <v>25</v>
      </c>
      <c r="J27">
        <f t="shared" si="1"/>
        <v>0</v>
      </c>
      <c r="K27" s="2">
        <f t="shared" si="2"/>
        <v>149</v>
      </c>
      <c r="L27" s="2">
        <f t="shared" si="3"/>
        <v>13.777777777777779</v>
      </c>
      <c r="M27" s="2">
        <f t="shared" si="4"/>
        <v>16.555555555555557</v>
      </c>
    </row>
    <row r="28" spans="1:13" x14ac:dyDescent="0.25">
      <c r="A28" t="s">
        <v>25</v>
      </c>
      <c r="B28">
        <v>18</v>
      </c>
      <c r="C28">
        <v>11</v>
      </c>
      <c r="D28">
        <v>2</v>
      </c>
      <c r="E28">
        <v>138</v>
      </c>
      <c r="F28">
        <v>0</v>
      </c>
      <c r="G28">
        <v>0</v>
      </c>
      <c r="H28" s="2">
        <f t="shared" si="0"/>
        <v>138</v>
      </c>
      <c r="I28">
        <f t="shared" si="5"/>
        <v>0</v>
      </c>
      <c r="J28">
        <f t="shared" si="1"/>
        <v>0</v>
      </c>
      <c r="K28" s="2">
        <f t="shared" si="2"/>
        <v>138</v>
      </c>
      <c r="L28" s="2">
        <f t="shared" si="3"/>
        <v>12.545454545454545</v>
      </c>
      <c r="M28" s="2">
        <f t="shared" si="4"/>
        <v>12.545454545454545</v>
      </c>
    </row>
    <row r="29" spans="1:13" x14ac:dyDescent="0.25">
      <c r="A29" t="s">
        <v>21</v>
      </c>
      <c r="B29">
        <v>7</v>
      </c>
      <c r="C29">
        <v>6</v>
      </c>
      <c r="D29">
        <v>1</v>
      </c>
      <c r="E29">
        <v>122</v>
      </c>
      <c r="F29">
        <v>0</v>
      </c>
      <c r="G29">
        <v>0</v>
      </c>
      <c r="H29" s="2">
        <f t="shared" si="0"/>
        <v>122</v>
      </c>
      <c r="I29">
        <f t="shared" si="5"/>
        <v>0</v>
      </c>
      <c r="J29">
        <f t="shared" si="1"/>
        <v>0</v>
      </c>
      <c r="K29" s="2">
        <f t="shared" si="2"/>
        <v>122</v>
      </c>
      <c r="L29" s="2">
        <f t="shared" si="3"/>
        <v>20.333333333333332</v>
      </c>
      <c r="M29" s="2">
        <f t="shared" si="4"/>
        <v>20.333333333333332</v>
      </c>
    </row>
    <row r="30" spans="1:13" x14ac:dyDescent="0.25">
      <c r="A30" t="s">
        <v>29</v>
      </c>
      <c r="B30">
        <v>19</v>
      </c>
      <c r="C30">
        <v>10</v>
      </c>
      <c r="D30">
        <v>2</v>
      </c>
      <c r="E30">
        <v>115</v>
      </c>
      <c r="F30">
        <v>0</v>
      </c>
      <c r="G30">
        <v>0</v>
      </c>
      <c r="H30" s="2">
        <f t="shared" si="0"/>
        <v>115</v>
      </c>
      <c r="I30">
        <f t="shared" si="5"/>
        <v>0</v>
      </c>
      <c r="J30">
        <f t="shared" si="1"/>
        <v>0</v>
      </c>
      <c r="K30" s="2">
        <f t="shared" si="2"/>
        <v>115</v>
      </c>
      <c r="L30" s="2">
        <f t="shared" si="3"/>
        <v>11.5</v>
      </c>
      <c r="M30" s="2">
        <f t="shared" si="4"/>
        <v>11.5</v>
      </c>
    </row>
    <row r="31" spans="1:13" x14ac:dyDescent="0.25">
      <c r="A31" t="s">
        <v>30</v>
      </c>
      <c r="B31">
        <v>12</v>
      </c>
      <c r="C31">
        <v>5</v>
      </c>
      <c r="D31">
        <v>3</v>
      </c>
      <c r="E31">
        <v>100</v>
      </c>
      <c r="F31">
        <v>0</v>
      </c>
      <c r="G31">
        <v>0</v>
      </c>
      <c r="H31" s="2">
        <f t="shared" si="0"/>
        <v>100</v>
      </c>
      <c r="I31">
        <f t="shared" si="5"/>
        <v>0</v>
      </c>
      <c r="J31">
        <f t="shared" si="1"/>
        <v>0</v>
      </c>
      <c r="K31" s="2">
        <f t="shared" si="2"/>
        <v>100</v>
      </c>
      <c r="L31" s="2">
        <f t="shared" si="3"/>
        <v>20</v>
      </c>
      <c r="M31" s="2">
        <f t="shared" si="4"/>
        <v>20</v>
      </c>
    </row>
    <row r="32" spans="1:13" x14ac:dyDescent="0.25">
      <c r="A32" t="s">
        <v>24</v>
      </c>
      <c r="B32">
        <v>12</v>
      </c>
      <c r="C32">
        <v>8</v>
      </c>
      <c r="D32">
        <v>2</v>
      </c>
      <c r="E32">
        <v>99</v>
      </c>
      <c r="F32">
        <v>0</v>
      </c>
      <c r="G32">
        <v>0</v>
      </c>
      <c r="H32" s="2">
        <f t="shared" si="0"/>
        <v>99</v>
      </c>
      <c r="I32">
        <f t="shared" si="5"/>
        <v>0</v>
      </c>
      <c r="J32">
        <f t="shared" si="1"/>
        <v>0</v>
      </c>
      <c r="K32" s="2">
        <f t="shared" si="2"/>
        <v>99</v>
      </c>
      <c r="L32" s="2">
        <f t="shared" si="3"/>
        <v>12.375</v>
      </c>
      <c r="M32" s="2">
        <f t="shared" si="4"/>
        <v>12.375</v>
      </c>
    </row>
    <row r="33" spans="1:13" x14ac:dyDescent="0.25">
      <c r="A33" t="s">
        <v>31</v>
      </c>
      <c r="B33">
        <v>19</v>
      </c>
      <c r="C33">
        <v>11</v>
      </c>
      <c r="D33">
        <v>8</v>
      </c>
      <c r="E33">
        <v>98</v>
      </c>
      <c r="F33">
        <v>0</v>
      </c>
      <c r="G33">
        <v>0</v>
      </c>
      <c r="H33" s="2">
        <f t="shared" si="0"/>
        <v>98</v>
      </c>
      <c r="I33">
        <f t="shared" si="5"/>
        <v>0</v>
      </c>
      <c r="J33">
        <f t="shared" si="1"/>
        <v>0</v>
      </c>
      <c r="K33" s="2">
        <f t="shared" si="2"/>
        <v>98</v>
      </c>
      <c r="L33" s="2">
        <f t="shared" si="3"/>
        <v>8.9090909090909083</v>
      </c>
      <c r="M33" s="2">
        <f t="shared" si="4"/>
        <v>8.9090909090909083</v>
      </c>
    </row>
    <row r="34" spans="1:13" x14ac:dyDescent="0.25">
      <c r="A34" t="s">
        <v>33</v>
      </c>
      <c r="B34">
        <v>17</v>
      </c>
      <c r="C34">
        <v>9</v>
      </c>
      <c r="D34">
        <v>3</v>
      </c>
      <c r="E34">
        <v>74</v>
      </c>
      <c r="F34">
        <v>0</v>
      </c>
      <c r="G34">
        <v>0</v>
      </c>
      <c r="H34" s="2">
        <f t="shared" ref="H34:H52" si="6">E34*1</f>
        <v>74</v>
      </c>
      <c r="I34">
        <f t="shared" si="5"/>
        <v>0</v>
      </c>
      <c r="J34">
        <f t="shared" ref="J34:J52" si="7">G34*50</f>
        <v>0</v>
      </c>
      <c r="K34" s="2">
        <f t="shared" ref="K34:K52" si="8">SUM(H34:J34)</f>
        <v>74</v>
      </c>
      <c r="L34" s="2">
        <f t="shared" ref="L34:L52" si="9">H34/C34</f>
        <v>8.2222222222222214</v>
      </c>
      <c r="M34" s="2">
        <f t="shared" ref="M34:M52" si="10">K34/C34</f>
        <v>8.2222222222222214</v>
      </c>
    </row>
    <row r="35" spans="1:13" x14ac:dyDescent="0.25">
      <c r="A35" t="s">
        <v>9</v>
      </c>
      <c r="B35">
        <v>13</v>
      </c>
      <c r="C35">
        <v>9</v>
      </c>
      <c r="D35">
        <v>1</v>
      </c>
      <c r="E35">
        <v>74</v>
      </c>
      <c r="F35">
        <v>0</v>
      </c>
      <c r="G35">
        <v>0</v>
      </c>
      <c r="H35" s="2">
        <f t="shared" si="6"/>
        <v>74</v>
      </c>
      <c r="I35">
        <f t="shared" si="5"/>
        <v>0</v>
      </c>
      <c r="J35">
        <f t="shared" si="7"/>
        <v>0</v>
      </c>
      <c r="K35" s="2">
        <f t="shared" si="8"/>
        <v>74</v>
      </c>
      <c r="L35" s="2">
        <f t="shared" si="9"/>
        <v>8.2222222222222214</v>
      </c>
      <c r="M35" s="2">
        <f t="shared" si="10"/>
        <v>8.2222222222222214</v>
      </c>
    </row>
    <row r="36" spans="1:13" x14ac:dyDescent="0.25">
      <c r="A36" t="s">
        <v>14</v>
      </c>
      <c r="B36">
        <v>14</v>
      </c>
      <c r="C36">
        <v>8</v>
      </c>
      <c r="D36">
        <v>1</v>
      </c>
      <c r="E36">
        <v>73</v>
      </c>
      <c r="F36">
        <v>0</v>
      </c>
      <c r="G36">
        <v>0</v>
      </c>
      <c r="H36" s="2">
        <f t="shared" si="6"/>
        <v>73</v>
      </c>
      <c r="I36">
        <f t="shared" si="5"/>
        <v>0</v>
      </c>
      <c r="J36">
        <f t="shared" si="7"/>
        <v>0</v>
      </c>
      <c r="K36" s="2">
        <f t="shared" si="8"/>
        <v>73</v>
      </c>
      <c r="L36" s="2">
        <f t="shared" si="9"/>
        <v>9.125</v>
      </c>
      <c r="M36" s="2">
        <f t="shared" si="10"/>
        <v>9.125</v>
      </c>
    </row>
    <row r="37" spans="1:13" x14ac:dyDescent="0.25">
      <c r="A37" t="s">
        <v>32</v>
      </c>
      <c r="B37">
        <v>13</v>
      </c>
      <c r="C37">
        <v>4</v>
      </c>
      <c r="D37">
        <v>2</v>
      </c>
      <c r="E37">
        <v>39</v>
      </c>
      <c r="F37">
        <v>0</v>
      </c>
      <c r="G37">
        <v>0</v>
      </c>
      <c r="H37" s="2">
        <f t="shared" si="6"/>
        <v>39</v>
      </c>
      <c r="I37">
        <f t="shared" si="5"/>
        <v>0</v>
      </c>
      <c r="J37">
        <f t="shared" si="7"/>
        <v>0</v>
      </c>
      <c r="K37" s="2">
        <f t="shared" si="8"/>
        <v>39</v>
      </c>
      <c r="L37" s="2">
        <f t="shared" si="9"/>
        <v>9.75</v>
      </c>
      <c r="M37" s="2">
        <f t="shared" si="10"/>
        <v>9.75</v>
      </c>
    </row>
    <row r="38" spans="1:13" x14ac:dyDescent="0.25">
      <c r="A38" t="s">
        <v>36</v>
      </c>
      <c r="B38">
        <v>16</v>
      </c>
      <c r="C38">
        <v>5</v>
      </c>
      <c r="D38">
        <v>4</v>
      </c>
      <c r="E38">
        <v>12</v>
      </c>
      <c r="F38">
        <v>0</v>
      </c>
      <c r="G38">
        <v>0</v>
      </c>
      <c r="H38" s="2">
        <f t="shared" si="6"/>
        <v>12</v>
      </c>
      <c r="I38">
        <f t="shared" si="5"/>
        <v>0</v>
      </c>
      <c r="J38">
        <f t="shared" si="7"/>
        <v>0</v>
      </c>
      <c r="K38" s="2">
        <f t="shared" si="8"/>
        <v>12</v>
      </c>
      <c r="L38" s="2">
        <f t="shared" si="9"/>
        <v>2.4</v>
      </c>
      <c r="M38" s="2">
        <f t="shared" si="10"/>
        <v>2.4</v>
      </c>
    </row>
    <row r="39" spans="1:13" x14ac:dyDescent="0.25">
      <c r="A39" t="s">
        <v>35</v>
      </c>
      <c r="B39">
        <v>10</v>
      </c>
      <c r="C39">
        <v>4</v>
      </c>
      <c r="D39">
        <v>1</v>
      </c>
      <c r="E39">
        <v>12</v>
      </c>
      <c r="F39">
        <v>0</v>
      </c>
      <c r="G39">
        <v>0</v>
      </c>
      <c r="H39" s="2">
        <f t="shared" si="6"/>
        <v>12</v>
      </c>
      <c r="I39">
        <f t="shared" si="5"/>
        <v>0</v>
      </c>
      <c r="J39">
        <f t="shared" si="7"/>
        <v>0</v>
      </c>
      <c r="K39" s="2">
        <f t="shared" si="8"/>
        <v>12</v>
      </c>
      <c r="L39" s="2">
        <f t="shared" si="9"/>
        <v>3</v>
      </c>
      <c r="M39" s="2">
        <f t="shared" si="10"/>
        <v>3</v>
      </c>
    </row>
    <row r="40" spans="1:13" x14ac:dyDescent="0.25">
      <c r="A40" t="s">
        <v>37</v>
      </c>
      <c r="B40">
        <v>1</v>
      </c>
      <c r="C40">
        <v>1</v>
      </c>
      <c r="D40">
        <v>0</v>
      </c>
      <c r="E40">
        <v>12</v>
      </c>
      <c r="F40">
        <v>0</v>
      </c>
      <c r="G40">
        <v>0</v>
      </c>
      <c r="H40" s="2">
        <f t="shared" si="6"/>
        <v>12</v>
      </c>
      <c r="I40">
        <f t="shared" si="5"/>
        <v>0</v>
      </c>
      <c r="J40">
        <f t="shared" si="7"/>
        <v>0</v>
      </c>
      <c r="K40" s="2">
        <f t="shared" si="8"/>
        <v>12</v>
      </c>
      <c r="L40" s="2">
        <f t="shared" si="9"/>
        <v>12</v>
      </c>
      <c r="M40" s="2">
        <f t="shared" si="10"/>
        <v>12</v>
      </c>
    </row>
    <row r="41" spans="1:13" x14ac:dyDescent="0.25">
      <c r="A41" t="s">
        <v>34</v>
      </c>
      <c r="B41">
        <v>6</v>
      </c>
      <c r="C41">
        <v>3</v>
      </c>
      <c r="D41">
        <v>0</v>
      </c>
      <c r="E41">
        <v>11</v>
      </c>
      <c r="F41">
        <v>0</v>
      </c>
      <c r="G41">
        <v>0</v>
      </c>
      <c r="H41" s="2">
        <f t="shared" si="6"/>
        <v>11</v>
      </c>
      <c r="I41">
        <f t="shared" si="5"/>
        <v>0</v>
      </c>
      <c r="J41">
        <f t="shared" si="7"/>
        <v>0</v>
      </c>
      <c r="K41" s="2">
        <f t="shared" si="8"/>
        <v>11</v>
      </c>
      <c r="L41" s="2">
        <f t="shared" si="9"/>
        <v>3.6666666666666665</v>
      </c>
      <c r="M41" s="2">
        <f t="shared" si="10"/>
        <v>3.6666666666666665</v>
      </c>
    </row>
    <row r="42" spans="1:13" x14ac:dyDescent="0.25">
      <c r="A42" t="s">
        <v>38</v>
      </c>
      <c r="B42">
        <v>12</v>
      </c>
      <c r="C42">
        <v>3</v>
      </c>
      <c r="D42">
        <v>3</v>
      </c>
      <c r="E42">
        <v>8</v>
      </c>
      <c r="F42">
        <v>0</v>
      </c>
      <c r="G42">
        <v>0</v>
      </c>
      <c r="H42" s="2">
        <f t="shared" si="6"/>
        <v>8</v>
      </c>
      <c r="I42">
        <f t="shared" si="5"/>
        <v>0</v>
      </c>
      <c r="J42">
        <f t="shared" si="7"/>
        <v>0</v>
      </c>
      <c r="K42" s="2">
        <f t="shared" si="8"/>
        <v>8</v>
      </c>
      <c r="L42" s="2">
        <f t="shared" si="9"/>
        <v>2.6666666666666665</v>
      </c>
      <c r="M42" s="2">
        <f t="shared" si="10"/>
        <v>2.6666666666666665</v>
      </c>
    </row>
    <row r="43" spans="1:13" x14ac:dyDescent="0.25">
      <c r="A43" t="s">
        <v>40</v>
      </c>
      <c r="B43">
        <v>3</v>
      </c>
      <c r="C43">
        <v>2</v>
      </c>
      <c r="D43">
        <v>0</v>
      </c>
      <c r="E43">
        <v>6</v>
      </c>
      <c r="F43">
        <v>0</v>
      </c>
      <c r="G43">
        <v>0</v>
      </c>
      <c r="H43" s="2">
        <f t="shared" si="6"/>
        <v>6</v>
      </c>
      <c r="I43">
        <f t="shared" si="5"/>
        <v>0</v>
      </c>
      <c r="J43">
        <f t="shared" si="7"/>
        <v>0</v>
      </c>
      <c r="K43" s="2">
        <f t="shared" si="8"/>
        <v>6</v>
      </c>
      <c r="L43" s="2">
        <f t="shared" si="9"/>
        <v>3</v>
      </c>
      <c r="M43" s="2">
        <f t="shared" si="10"/>
        <v>3</v>
      </c>
    </row>
    <row r="44" spans="1:13" x14ac:dyDescent="0.25">
      <c r="A44" t="s">
        <v>41</v>
      </c>
      <c r="B44">
        <v>1</v>
      </c>
      <c r="C44">
        <v>1</v>
      </c>
      <c r="D44">
        <v>0</v>
      </c>
      <c r="E44">
        <v>4</v>
      </c>
      <c r="F44">
        <v>0</v>
      </c>
      <c r="G44">
        <v>0</v>
      </c>
      <c r="H44" s="2">
        <f t="shared" si="6"/>
        <v>4</v>
      </c>
      <c r="I44">
        <f t="shared" si="5"/>
        <v>0</v>
      </c>
      <c r="J44">
        <f t="shared" si="7"/>
        <v>0</v>
      </c>
      <c r="K44" s="2">
        <f t="shared" si="8"/>
        <v>4</v>
      </c>
      <c r="L44" s="2">
        <f t="shared" si="9"/>
        <v>4</v>
      </c>
      <c r="M44" s="2">
        <f t="shared" si="10"/>
        <v>4</v>
      </c>
    </row>
    <row r="45" spans="1:13" x14ac:dyDescent="0.25">
      <c r="A45" t="s">
        <v>39</v>
      </c>
      <c r="B45">
        <v>5</v>
      </c>
      <c r="C45">
        <v>3</v>
      </c>
      <c r="D45">
        <v>0</v>
      </c>
      <c r="E45">
        <v>3</v>
      </c>
      <c r="F45">
        <v>0</v>
      </c>
      <c r="G45">
        <v>0</v>
      </c>
      <c r="H45" s="2">
        <f t="shared" si="6"/>
        <v>3</v>
      </c>
      <c r="I45">
        <f t="shared" si="5"/>
        <v>0</v>
      </c>
      <c r="J45">
        <f t="shared" si="7"/>
        <v>0</v>
      </c>
      <c r="K45" s="2">
        <f t="shared" si="8"/>
        <v>3</v>
      </c>
      <c r="L45" s="2">
        <f t="shared" si="9"/>
        <v>1</v>
      </c>
      <c r="M45" s="2">
        <f t="shared" si="10"/>
        <v>1</v>
      </c>
    </row>
    <row r="46" spans="1:13" x14ac:dyDescent="0.25">
      <c r="A46" t="s">
        <v>44</v>
      </c>
      <c r="B46">
        <v>1</v>
      </c>
      <c r="C46">
        <v>1</v>
      </c>
      <c r="D46">
        <v>0</v>
      </c>
      <c r="E46">
        <v>2</v>
      </c>
      <c r="F46">
        <v>0</v>
      </c>
      <c r="G46">
        <v>0</v>
      </c>
      <c r="H46" s="2">
        <f t="shared" si="6"/>
        <v>2</v>
      </c>
      <c r="I46">
        <f t="shared" si="5"/>
        <v>0</v>
      </c>
      <c r="J46">
        <f t="shared" si="7"/>
        <v>0</v>
      </c>
      <c r="K46" s="2">
        <f t="shared" si="8"/>
        <v>2</v>
      </c>
      <c r="L46" s="2">
        <f t="shared" si="9"/>
        <v>2</v>
      </c>
      <c r="M46" s="2">
        <f t="shared" si="10"/>
        <v>2</v>
      </c>
    </row>
    <row r="47" spans="1:13" x14ac:dyDescent="0.25">
      <c r="A47" t="s">
        <v>45</v>
      </c>
      <c r="B47">
        <v>3</v>
      </c>
      <c r="C47">
        <v>3</v>
      </c>
      <c r="D47">
        <v>0</v>
      </c>
      <c r="E47">
        <v>2</v>
      </c>
      <c r="F47">
        <v>0</v>
      </c>
      <c r="G47">
        <v>0</v>
      </c>
      <c r="H47" s="2">
        <f t="shared" si="6"/>
        <v>2</v>
      </c>
      <c r="I47">
        <f t="shared" si="5"/>
        <v>0</v>
      </c>
      <c r="J47">
        <f t="shared" si="7"/>
        <v>0</v>
      </c>
      <c r="K47" s="2">
        <f t="shared" si="8"/>
        <v>2</v>
      </c>
      <c r="L47" s="2">
        <f t="shared" si="9"/>
        <v>0.66666666666666663</v>
      </c>
      <c r="M47" s="2">
        <f t="shared" si="10"/>
        <v>0.66666666666666663</v>
      </c>
    </row>
    <row r="48" spans="1:13" x14ac:dyDescent="0.25">
      <c r="A48" t="s">
        <v>43</v>
      </c>
      <c r="B48">
        <v>18</v>
      </c>
      <c r="C48">
        <v>2</v>
      </c>
      <c r="D48">
        <v>1</v>
      </c>
      <c r="E48">
        <v>2</v>
      </c>
      <c r="F48">
        <v>0</v>
      </c>
      <c r="G48">
        <v>0</v>
      </c>
      <c r="H48" s="2">
        <f t="shared" si="6"/>
        <v>2</v>
      </c>
      <c r="I48">
        <f t="shared" si="5"/>
        <v>0</v>
      </c>
      <c r="J48">
        <f t="shared" si="7"/>
        <v>0</v>
      </c>
      <c r="K48" s="2">
        <f t="shared" si="8"/>
        <v>2</v>
      </c>
      <c r="L48" s="2">
        <f t="shared" si="9"/>
        <v>1</v>
      </c>
      <c r="M48" s="2">
        <f t="shared" si="10"/>
        <v>1</v>
      </c>
    </row>
    <row r="49" spans="1:13" x14ac:dyDescent="0.25">
      <c r="A49" t="s">
        <v>46</v>
      </c>
      <c r="B49">
        <v>1</v>
      </c>
      <c r="C49">
        <v>1</v>
      </c>
      <c r="D49">
        <v>1</v>
      </c>
      <c r="E49">
        <v>1</v>
      </c>
      <c r="F49">
        <v>0</v>
      </c>
      <c r="G49">
        <v>0</v>
      </c>
      <c r="H49" s="2">
        <f t="shared" si="6"/>
        <v>1</v>
      </c>
      <c r="I49">
        <f t="shared" si="5"/>
        <v>0</v>
      </c>
      <c r="J49">
        <f t="shared" si="7"/>
        <v>0</v>
      </c>
      <c r="K49" s="2">
        <f t="shared" si="8"/>
        <v>1</v>
      </c>
      <c r="L49" s="2">
        <f t="shared" si="9"/>
        <v>1</v>
      </c>
      <c r="M49" s="2">
        <f t="shared" si="10"/>
        <v>1</v>
      </c>
    </row>
    <row r="50" spans="1:13" x14ac:dyDescent="0.25">
      <c r="A50" t="s">
        <v>47</v>
      </c>
      <c r="B50">
        <v>17</v>
      </c>
      <c r="C50">
        <v>3</v>
      </c>
      <c r="D50">
        <v>1</v>
      </c>
      <c r="E50">
        <v>1</v>
      </c>
      <c r="F50">
        <v>0</v>
      </c>
      <c r="G50">
        <v>0</v>
      </c>
      <c r="H50" s="2">
        <f t="shared" si="6"/>
        <v>1</v>
      </c>
      <c r="I50">
        <f t="shared" si="5"/>
        <v>0</v>
      </c>
      <c r="J50">
        <f t="shared" si="7"/>
        <v>0</v>
      </c>
      <c r="K50" s="2">
        <f t="shared" si="8"/>
        <v>1</v>
      </c>
      <c r="L50" s="2">
        <f t="shared" si="9"/>
        <v>0.33333333333333331</v>
      </c>
      <c r="M50" s="2">
        <f t="shared" si="10"/>
        <v>0.33333333333333331</v>
      </c>
    </row>
    <row r="51" spans="1:13" x14ac:dyDescent="0.25">
      <c r="A51" t="s">
        <v>48</v>
      </c>
      <c r="B51">
        <v>1</v>
      </c>
      <c r="C51">
        <v>1</v>
      </c>
      <c r="D51">
        <v>0</v>
      </c>
      <c r="E51">
        <v>0</v>
      </c>
      <c r="F51">
        <v>0</v>
      </c>
      <c r="G51">
        <v>0</v>
      </c>
      <c r="H51" s="2">
        <f t="shared" si="6"/>
        <v>0</v>
      </c>
      <c r="I51">
        <f t="shared" si="5"/>
        <v>0</v>
      </c>
      <c r="J51">
        <f t="shared" si="7"/>
        <v>0</v>
      </c>
      <c r="K51" s="2">
        <f t="shared" si="8"/>
        <v>0</v>
      </c>
      <c r="L51" s="2">
        <f t="shared" si="9"/>
        <v>0</v>
      </c>
      <c r="M51" s="2">
        <f t="shared" si="10"/>
        <v>0</v>
      </c>
    </row>
    <row r="52" spans="1:13" x14ac:dyDescent="0.25">
      <c r="A52" t="s">
        <v>42</v>
      </c>
      <c r="B52">
        <v>2</v>
      </c>
      <c r="C52">
        <v>2</v>
      </c>
      <c r="D52">
        <v>0</v>
      </c>
      <c r="E52">
        <v>0</v>
      </c>
      <c r="F52">
        <v>0</v>
      </c>
      <c r="G52">
        <v>0</v>
      </c>
      <c r="H52" s="2">
        <f t="shared" si="6"/>
        <v>0</v>
      </c>
      <c r="I52">
        <f t="shared" si="5"/>
        <v>0</v>
      </c>
      <c r="J52">
        <f t="shared" si="7"/>
        <v>0</v>
      </c>
      <c r="K52" s="2">
        <f t="shared" si="8"/>
        <v>0</v>
      </c>
      <c r="L52" s="2">
        <f t="shared" si="9"/>
        <v>0</v>
      </c>
      <c r="M52" s="2">
        <f t="shared" si="10"/>
        <v>0</v>
      </c>
    </row>
  </sheetData>
  <autoFilter ref="A1:M51">
    <sortState ref="A2:M52">
      <sortCondition descending="1" ref="K1:K51"/>
    </sortState>
  </autoFilter>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85" zoomScaleNormal="85" workbookViewId="0">
      <selection activeCell="E8" sqref="E8"/>
    </sheetView>
  </sheetViews>
  <sheetFormatPr defaultRowHeight="15" x14ac:dyDescent="0.25"/>
  <cols>
    <col min="1" max="1" width="19" customWidth="1"/>
    <col min="2" max="2" width="8" bestFit="1" customWidth="1"/>
    <col min="3" max="3" width="13.140625" bestFit="1" customWidth="1"/>
    <col min="4" max="4" width="13.85546875" bestFit="1" customWidth="1"/>
    <col min="5" max="5" width="12" bestFit="1" customWidth="1"/>
    <col min="6" max="6" width="11.42578125" bestFit="1" customWidth="1"/>
    <col min="7" max="7" width="13.140625" bestFit="1" customWidth="1"/>
  </cols>
  <sheetData>
    <row r="1" spans="1:10" x14ac:dyDescent="0.25">
      <c r="A1" s="1" t="s">
        <v>57</v>
      </c>
      <c r="B1" s="1" t="s">
        <v>58</v>
      </c>
      <c r="C1" s="1" t="s">
        <v>59</v>
      </c>
      <c r="D1" s="1" t="s">
        <v>55</v>
      </c>
      <c r="E1" s="1" t="s">
        <v>63</v>
      </c>
      <c r="F1" s="1" t="s">
        <v>62</v>
      </c>
    </row>
    <row r="2" spans="1:10" x14ac:dyDescent="0.25">
      <c r="A2" t="s">
        <v>33</v>
      </c>
      <c r="B2">
        <v>49</v>
      </c>
      <c r="C2">
        <v>2</v>
      </c>
      <c r="D2">
        <f>B2*10</f>
        <v>490</v>
      </c>
      <c r="E2">
        <f t="shared" ref="E2:E26" si="0">C2*50</f>
        <v>100</v>
      </c>
      <c r="F2">
        <f t="shared" ref="F2:F26" si="1">D2+E2</f>
        <v>590</v>
      </c>
      <c r="H2">
        <f>B2*10</f>
        <v>490</v>
      </c>
      <c r="I2">
        <f>E2</f>
        <v>100</v>
      </c>
      <c r="J2">
        <f>H2+I2</f>
        <v>590</v>
      </c>
    </row>
    <row r="3" spans="1:10" x14ac:dyDescent="0.25">
      <c r="A3" t="s">
        <v>22</v>
      </c>
      <c r="B3">
        <v>40</v>
      </c>
      <c r="C3">
        <v>3</v>
      </c>
      <c r="D3">
        <f t="shared" ref="D3:D26" si="2">B3*10</f>
        <v>400</v>
      </c>
      <c r="E3">
        <f t="shared" si="0"/>
        <v>150</v>
      </c>
      <c r="F3">
        <f t="shared" si="1"/>
        <v>550</v>
      </c>
      <c r="H3">
        <f t="shared" ref="H3:H26" si="3">B3*10</f>
        <v>400</v>
      </c>
      <c r="I3">
        <f t="shared" ref="I3:I26" si="4">E3</f>
        <v>150</v>
      </c>
      <c r="J3">
        <f t="shared" ref="J3:J26" si="5">H3+I3</f>
        <v>550</v>
      </c>
    </row>
    <row r="4" spans="1:10" x14ac:dyDescent="0.25">
      <c r="A4" t="s">
        <v>28</v>
      </c>
      <c r="B4">
        <v>38</v>
      </c>
      <c r="C4">
        <v>2</v>
      </c>
      <c r="D4">
        <f t="shared" si="2"/>
        <v>380</v>
      </c>
      <c r="E4">
        <f t="shared" si="0"/>
        <v>100</v>
      </c>
      <c r="F4">
        <f t="shared" si="1"/>
        <v>480</v>
      </c>
      <c r="H4">
        <f t="shared" si="3"/>
        <v>380</v>
      </c>
      <c r="I4">
        <f t="shared" si="4"/>
        <v>100</v>
      </c>
      <c r="J4">
        <f t="shared" si="5"/>
        <v>480</v>
      </c>
    </row>
    <row r="5" spans="1:10" x14ac:dyDescent="0.25">
      <c r="A5" t="s">
        <v>23</v>
      </c>
      <c r="B5">
        <v>35</v>
      </c>
      <c r="C5">
        <v>2</v>
      </c>
      <c r="D5">
        <f t="shared" si="2"/>
        <v>350</v>
      </c>
      <c r="E5">
        <f t="shared" si="0"/>
        <v>100</v>
      </c>
      <c r="F5">
        <f t="shared" si="1"/>
        <v>450</v>
      </c>
      <c r="H5">
        <f t="shared" si="3"/>
        <v>350</v>
      </c>
      <c r="I5">
        <f t="shared" si="4"/>
        <v>100</v>
      </c>
      <c r="J5">
        <f t="shared" si="5"/>
        <v>450</v>
      </c>
    </row>
    <row r="6" spans="1:10" x14ac:dyDescent="0.25">
      <c r="A6" t="s">
        <v>86</v>
      </c>
      <c r="B6">
        <v>33</v>
      </c>
      <c r="C6">
        <v>2</v>
      </c>
      <c r="D6">
        <f t="shared" si="2"/>
        <v>330</v>
      </c>
      <c r="E6">
        <f t="shared" si="0"/>
        <v>100</v>
      </c>
      <c r="F6">
        <f t="shared" si="1"/>
        <v>430</v>
      </c>
      <c r="H6">
        <f t="shared" si="3"/>
        <v>330</v>
      </c>
      <c r="I6">
        <f t="shared" si="4"/>
        <v>100</v>
      </c>
      <c r="J6">
        <f t="shared" si="5"/>
        <v>430</v>
      </c>
    </row>
    <row r="7" spans="1:10" x14ac:dyDescent="0.25">
      <c r="A7" t="s">
        <v>31</v>
      </c>
      <c r="B7">
        <v>35</v>
      </c>
      <c r="C7">
        <v>0</v>
      </c>
      <c r="D7">
        <f t="shared" si="2"/>
        <v>350</v>
      </c>
      <c r="E7">
        <f t="shared" si="0"/>
        <v>0</v>
      </c>
      <c r="F7">
        <f t="shared" si="1"/>
        <v>350</v>
      </c>
      <c r="H7">
        <f t="shared" si="3"/>
        <v>350</v>
      </c>
      <c r="I7">
        <f t="shared" si="4"/>
        <v>0</v>
      </c>
      <c r="J7">
        <f t="shared" si="5"/>
        <v>350</v>
      </c>
    </row>
    <row r="8" spans="1:10" x14ac:dyDescent="0.25">
      <c r="A8" t="s">
        <v>123</v>
      </c>
      <c r="B8">
        <v>31</v>
      </c>
      <c r="C8">
        <v>1</v>
      </c>
      <c r="D8">
        <f t="shared" si="2"/>
        <v>310</v>
      </c>
      <c r="E8">
        <f t="shared" si="0"/>
        <v>50</v>
      </c>
      <c r="F8">
        <f t="shared" si="1"/>
        <v>360</v>
      </c>
      <c r="H8">
        <f t="shared" si="3"/>
        <v>310</v>
      </c>
      <c r="I8">
        <f t="shared" si="4"/>
        <v>50</v>
      </c>
      <c r="J8">
        <f t="shared" si="5"/>
        <v>360</v>
      </c>
    </row>
    <row r="9" spans="1:10" x14ac:dyDescent="0.25">
      <c r="A9" t="s">
        <v>43</v>
      </c>
      <c r="B9">
        <v>30</v>
      </c>
      <c r="C9">
        <v>1</v>
      </c>
      <c r="D9">
        <f t="shared" si="2"/>
        <v>300</v>
      </c>
      <c r="E9">
        <f t="shared" si="0"/>
        <v>50</v>
      </c>
      <c r="F9">
        <f t="shared" si="1"/>
        <v>350</v>
      </c>
      <c r="H9">
        <f t="shared" si="3"/>
        <v>300</v>
      </c>
      <c r="I9">
        <f t="shared" si="4"/>
        <v>50</v>
      </c>
      <c r="J9">
        <f t="shared" si="5"/>
        <v>350</v>
      </c>
    </row>
    <row r="10" spans="1:10" x14ac:dyDescent="0.25">
      <c r="A10" t="s">
        <v>47</v>
      </c>
      <c r="B10">
        <v>26</v>
      </c>
      <c r="C10">
        <v>2</v>
      </c>
      <c r="D10">
        <f t="shared" si="2"/>
        <v>260</v>
      </c>
      <c r="E10">
        <f t="shared" si="0"/>
        <v>100</v>
      </c>
      <c r="F10">
        <f t="shared" si="1"/>
        <v>360</v>
      </c>
      <c r="H10">
        <f t="shared" si="3"/>
        <v>260</v>
      </c>
      <c r="I10">
        <f t="shared" si="4"/>
        <v>100</v>
      </c>
      <c r="J10">
        <f t="shared" si="5"/>
        <v>360</v>
      </c>
    </row>
    <row r="11" spans="1:10" x14ac:dyDescent="0.25">
      <c r="A11" t="s">
        <v>26</v>
      </c>
      <c r="B11">
        <v>31</v>
      </c>
      <c r="C11">
        <v>0</v>
      </c>
      <c r="D11">
        <f t="shared" si="2"/>
        <v>310</v>
      </c>
      <c r="E11">
        <f t="shared" si="0"/>
        <v>0</v>
      </c>
      <c r="F11">
        <f t="shared" si="1"/>
        <v>310</v>
      </c>
      <c r="H11">
        <f t="shared" si="3"/>
        <v>310</v>
      </c>
      <c r="I11">
        <f t="shared" si="4"/>
        <v>0</v>
      </c>
      <c r="J11">
        <f t="shared" si="5"/>
        <v>310</v>
      </c>
    </row>
    <row r="12" spans="1:10" x14ac:dyDescent="0.25">
      <c r="A12" t="s">
        <v>16</v>
      </c>
      <c r="B12">
        <v>26</v>
      </c>
      <c r="C12">
        <v>1</v>
      </c>
      <c r="D12">
        <f t="shared" si="2"/>
        <v>260</v>
      </c>
      <c r="E12">
        <f t="shared" si="0"/>
        <v>50</v>
      </c>
      <c r="F12">
        <f t="shared" si="1"/>
        <v>310</v>
      </c>
      <c r="H12">
        <f t="shared" si="3"/>
        <v>260</v>
      </c>
      <c r="I12">
        <f t="shared" si="4"/>
        <v>50</v>
      </c>
      <c r="J12">
        <f t="shared" si="5"/>
        <v>310</v>
      </c>
    </row>
    <row r="13" spans="1:10" x14ac:dyDescent="0.25">
      <c r="A13" t="s">
        <v>36</v>
      </c>
      <c r="B13">
        <v>24</v>
      </c>
      <c r="C13">
        <v>1</v>
      </c>
      <c r="D13">
        <f t="shared" si="2"/>
        <v>240</v>
      </c>
      <c r="E13">
        <f t="shared" si="0"/>
        <v>50</v>
      </c>
      <c r="F13">
        <f t="shared" si="1"/>
        <v>290</v>
      </c>
      <c r="H13">
        <f t="shared" si="3"/>
        <v>240</v>
      </c>
      <c r="I13">
        <f t="shared" si="4"/>
        <v>50</v>
      </c>
      <c r="J13">
        <f t="shared" si="5"/>
        <v>290</v>
      </c>
    </row>
    <row r="14" spans="1:10" x14ac:dyDescent="0.25">
      <c r="A14" t="s">
        <v>25</v>
      </c>
      <c r="B14">
        <v>16</v>
      </c>
      <c r="C14">
        <v>2</v>
      </c>
      <c r="D14">
        <f t="shared" si="2"/>
        <v>160</v>
      </c>
      <c r="E14">
        <f t="shared" si="0"/>
        <v>100</v>
      </c>
      <c r="F14">
        <f t="shared" si="1"/>
        <v>260</v>
      </c>
      <c r="H14">
        <f t="shared" si="3"/>
        <v>160</v>
      </c>
      <c r="I14">
        <f t="shared" si="4"/>
        <v>100</v>
      </c>
      <c r="J14">
        <f t="shared" si="5"/>
        <v>260</v>
      </c>
    </row>
    <row r="15" spans="1:10" x14ac:dyDescent="0.25">
      <c r="A15" t="s">
        <v>30</v>
      </c>
      <c r="B15">
        <v>14</v>
      </c>
      <c r="C15">
        <v>1</v>
      </c>
      <c r="D15">
        <f t="shared" si="2"/>
        <v>140</v>
      </c>
      <c r="E15">
        <f t="shared" si="0"/>
        <v>50</v>
      </c>
      <c r="F15">
        <f t="shared" si="1"/>
        <v>190</v>
      </c>
      <c r="H15">
        <f t="shared" si="3"/>
        <v>140</v>
      </c>
      <c r="I15">
        <f t="shared" si="4"/>
        <v>50</v>
      </c>
      <c r="J15">
        <f t="shared" si="5"/>
        <v>190</v>
      </c>
    </row>
    <row r="16" spans="1:10" x14ac:dyDescent="0.25">
      <c r="A16" t="s">
        <v>32</v>
      </c>
      <c r="B16">
        <v>13</v>
      </c>
      <c r="C16">
        <v>1</v>
      </c>
      <c r="D16">
        <f t="shared" si="2"/>
        <v>130</v>
      </c>
      <c r="E16">
        <f t="shared" si="0"/>
        <v>50</v>
      </c>
      <c r="F16">
        <f t="shared" si="1"/>
        <v>180</v>
      </c>
      <c r="H16">
        <f t="shared" si="3"/>
        <v>130</v>
      </c>
      <c r="I16">
        <f t="shared" si="4"/>
        <v>50</v>
      </c>
      <c r="J16">
        <f t="shared" si="5"/>
        <v>180</v>
      </c>
    </row>
    <row r="17" spans="1:10" x14ac:dyDescent="0.25">
      <c r="A17" t="s">
        <v>38</v>
      </c>
      <c r="B17">
        <v>16</v>
      </c>
      <c r="C17">
        <v>0</v>
      </c>
      <c r="D17">
        <f t="shared" si="2"/>
        <v>160</v>
      </c>
      <c r="E17">
        <f t="shared" si="0"/>
        <v>0</v>
      </c>
      <c r="F17">
        <f t="shared" si="1"/>
        <v>160</v>
      </c>
      <c r="H17">
        <f t="shared" si="3"/>
        <v>160</v>
      </c>
      <c r="I17">
        <f t="shared" si="4"/>
        <v>0</v>
      </c>
      <c r="J17">
        <f t="shared" si="5"/>
        <v>160</v>
      </c>
    </row>
    <row r="18" spans="1:10" x14ac:dyDescent="0.25">
      <c r="A18" t="s">
        <v>20</v>
      </c>
      <c r="B18">
        <v>10</v>
      </c>
      <c r="C18">
        <v>0</v>
      </c>
      <c r="D18">
        <f t="shared" si="2"/>
        <v>100</v>
      </c>
      <c r="E18">
        <f t="shared" si="0"/>
        <v>0</v>
      </c>
      <c r="F18">
        <f t="shared" si="1"/>
        <v>100</v>
      </c>
      <c r="H18">
        <f t="shared" si="3"/>
        <v>100</v>
      </c>
      <c r="I18">
        <f t="shared" si="4"/>
        <v>0</v>
      </c>
      <c r="J18">
        <f t="shared" si="5"/>
        <v>100</v>
      </c>
    </row>
    <row r="19" spans="1:10" x14ac:dyDescent="0.25">
      <c r="A19" t="s">
        <v>34</v>
      </c>
      <c r="B19">
        <v>8</v>
      </c>
      <c r="C19">
        <v>0</v>
      </c>
      <c r="D19">
        <f t="shared" si="2"/>
        <v>80</v>
      </c>
      <c r="E19">
        <f t="shared" si="0"/>
        <v>0</v>
      </c>
      <c r="F19">
        <f t="shared" si="1"/>
        <v>80</v>
      </c>
      <c r="H19">
        <f t="shared" si="3"/>
        <v>80</v>
      </c>
      <c r="I19">
        <f t="shared" si="4"/>
        <v>0</v>
      </c>
      <c r="J19">
        <f t="shared" si="5"/>
        <v>80</v>
      </c>
    </row>
    <row r="20" spans="1:10" x14ac:dyDescent="0.25">
      <c r="A20" t="s">
        <v>39</v>
      </c>
      <c r="B20">
        <v>8</v>
      </c>
      <c r="C20">
        <v>0</v>
      </c>
      <c r="D20">
        <f t="shared" si="2"/>
        <v>80</v>
      </c>
      <c r="E20">
        <f t="shared" si="0"/>
        <v>0</v>
      </c>
      <c r="F20">
        <f t="shared" si="1"/>
        <v>80</v>
      </c>
      <c r="H20">
        <f t="shared" si="3"/>
        <v>80</v>
      </c>
      <c r="I20">
        <f t="shared" si="4"/>
        <v>0</v>
      </c>
      <c r="J20">
        <f t="shared" si="5"/>
        <v>80</v>
      </c>
    </row>
    <row r="21" spans="1:10" x14ac:dyDescent="0.25">
      <c r="A21" t="s">
        <v>14</v>
      </c>
      <c r="B21">
        <v>7</v>
      </c>
      <c r="C21">
        <v>0</v>
      </c>
      <c r="D21">
        <f t="shared" si="2"/>
        <v>70</v>
      </c>
      <c r="E21">
        <f t="shared" si="0"/>
        <v>0</v>
      </c>
      <c r="F21">
        <f t="shared" si="1"/>
        <v>70</v>
      </c>
      <c r="H21">
        <f t="shared" si="3"/>
        <v>70</v>
      </c>
      <c r="I21">
        <f t="shared" si="4"/>
        <v>0</v>
      </c>
      <c r="J21">
        <f t="shared" si="5"/>
        <v>70</v>
      </c>
    </row>
    <row r="22" spans="1:10" x14ac:dyDescent="0.25">
      <c r="A22" t="s">
        <v>35</v>
      </c>
      <c r="B22">
        <v>5</v>
      </c>
      <c r="C22">
        <v>0</v>
      </c>
      <c r="D22">
        <f t="shared" si="2"/>
        <v>50</v>
      </c>
      <c r="E22">
        <f t="shared" si="0"/>
        <v>0</v>
      </c>
      <c r="F22">
        <f t="shared" si="1"/>
        <v>50</v>
      </c>
      <c r="H22">
        <f t="shared" si="3"/>
        <v>50</v>
      </c>
      <c r="I22">
        <f t="shared" si="4"/>
        <v>0</v>
      </c>
      <c r="J22">
        <f t="shared" si="5"/>
        <v>50</v>
      </c>
    </row>
    <row r="23" spans="1:10" x14ac:dyDescent="0.25">
      <c r="A23" t="s">
        <v>21</v>
      </c>
      <c r="B23">
        <v>5</v>
      </c>
      <c r="C23">
        <v>0</v>
      </c>
      <c r="D23">
        <f t="shared" si="2"/>
        <v>50</v>
      </c>
      <c r="E23">
        <f t="shared" si="0"/>
        <v>0</v>
      </c>
      <c r="F23">
        <f t="shared" si="1"/>
        <v>50</v>
      </c>
      <c r="H23">
        <f t="shared" si="3"/>
        <v>50</v>
      </c>
      <c r="I23">
        <f t="shared" si="4"/>
        <v>0</v>
      </c>
      <c r="J23">
        <f t="shared" si="5"/>
        <v>50</v>
      </c>
    </row>
    <row r="24" spans="1:10" x14ac:dyDescent="0.25">
      <c r="A24" t="s">
        <v>40</v>
      </c>
      <c r="B24">
        <v>2</v>
      </c>
      <c r="C24">
        <v>0</v>
      </c>
      <c r="D24">
        <f t="shared" si="2"/>
        <v>20</v>
      </c>
      <c r="E24">
        <f t="shared" si="0"/>
        <v>0</v>
      </c>
      <c r="F24">
        <f t="shared" si="1"/>
        <v>20</v>
      </c>
      <c r="H24">
        <f t="shared" si="3"/>
        <v>20</v>
      </c>
      <c r="I24">
        <f t="shared" si="4"/>
        <v>0</v>
      </c>
      <c r="J24">
        <f t="shared" si="5"/>
        <v>20</v>
      </c>
    </row>
    <row r="25" spans="1:10" x14ac:dyDescent="0.25">
      <c r="A25" t="s">
        <v>6</v>
      </c>
      <c r="B25">
        <v>1</v>
      </c>
      <c r="C25">
        <v>0</v>
      </c>
      <c r="D25">
        <f t="shared" si="2"/>
        <v>10</v>
      </c>
      <c r="E25">
        <f t="shared" si="0"/>
        <v>0</v>
      </c>
      <c r="F25">
        <f t="shared" si="1"/>
        <v>10</v>
      </c>
      <c r="H25">
        <f t="shared" si="3"/>
        <v>10</v>
      </c>
      <c r="I25">
        <f t="shared" si="4"/>
        <v>0</v>
      </c>
      <c r="J25">
        <f t="shared" si="5"/>
        <v>10</v>
      </c>
    </row>
    <row r="26" spans="1:10" x14ac:dyDescent="0.25">
      <c r="A26" t="s">
        <v>9</v>
      </c>
      <c r="B26">
        <v>1</v>
      </c>
      <c r="C26">
        <v>0</v>
      </c>
      <c r="D26">
        <f t="shared" si="2"/>
        <v>10</v>
      </c>
      <c r="E26">
        <f t="shared" si="0"/>
        <v>0</v>
      </c>
      <c r="F26">
        <f t="shared" si="1"/>
        <v>10</v>
      </c>
      <c r="H26">
        <f t="shared" si="3"/>
        <v>10</v>
      </c>
      <c r="I26">
        <f t="shared" si="4"/>
        <v>0</v>
      </c>
      <c r="J26">
        <f t="shared" si="5"/>
        <v>10</v>
      </c>
    </row>
  </sheetData>
  <autoFilter ref="A1:F1">
    <sortState ref="A2:F26">
      <sortCondition descending="1" ref="F1"/>
    </sortState>
  </autoFilter>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zoomScale="85" zoomScaleNormal="85" workbookViewId="0">
      <pane ySplit="1" topLeftCell="A8" activePane="bottomLeft" state="frozen"/>
      <selection activeCell="M27" sqref="M27"/>
      <selection pane="bottomLeft" activeCell="A14" sqref="A14"/>
    </sheetView>
  </sheetViews>
  <sheetFormatPr defaultRowHeight="15" x14ac:dyDescent="0.25"/>
  <cols>
    <col min="1" max="1" width="19.28515625" bestFit="1" customWidth="1"/>
    <col min="2" max="2" width="22.5703125" bestFit="1" customWidth="1"/>
    <col min="3" max="3" width="10.28515625" bestFit="1" customWidth="1"/>
    <col min="4" max="4" width="10.28515625" customWidth="1"/>
    <col min="5" max="5" width="15.5703125" bestFit="1" customWidth="1"/>
    <col min="6" max="6" width="9" bestFit="1" customWidth="1"/>
    <col min="7" max="7" width="12.140625" bestFit="1" customWidth="1"/>
    <col min="8" max="8" width="12.85546875" bestFit="1" customWidth="1"/>
  </cols>
  <sheetData>
    <row r="1" spans="1:10" x14ac:dyDescent="0.25">
      <c r="A1" s="3" t="s">
        <v>57</v>
      </c>
      <c r="B1" s="3" t="s">
        <v>64</v>
      </c>
      <c r="C1" s="3" t="s">
        <v>65</v>
      </c>
      <c r="D1" s="3" t="s">
        <v>72</v>
      </c>
      <c r="E1" s="3" t="s">
        <v>66</v>
      </c>
      <c r="F1" s="3" t="s">
        <v>67</v>
      </c>
      <c r="G1" s="3" t="s">
        <v>69</v>
      </c>
      <c r="H1" s="3" t="s">
        <v>70</v>
      </c>
      <c r="I1" s="3" t="s">
        <v>71</v>
      </c>
      <c r="J1" s="3" t="s">
        <v>73</v>
      </c>
    </row>
    <row r="2" spans="1:10" x14ac:dyDescent="0.25">
      <c r="A2" t="s">
        <v>3</v>
      </c>
      <c r="B2">
        <v>17</v>
      </c>
      <c r="C2">
        <v>3</v>
      </c>
      <c r="D2">
        <f t="shared" ref="D2:D13" si="0">B2+C2</f>
        <v>20</v>
      </c>
      <c r="E2">
        <v>0</v>
      </c>
      <c r="F2">
        <v>0</v>
      </c>
      <c r="G2">
        <f t="shared" ref="G2:G47" si="1">E2*10</f>
        <v>0</v>
      </c>
      <c r="H2">
        <f t="shared" ref="H2:H47" si="2">D2*10</f>
        <v>200</v>
      </c>
      <c r="I2">
        <f t="shared" ref="I2:I47" si="3">F2*10</f>
        <v>0</v>
      </c>
      <c r="J2">
        <f t="shared" ref="J2:J48" si="4">G2+H2+I2</f>
        <v>200</v>
      </c>
    </row>
    <row r="3" spans="1:10" x14ac:dyDescent="0.25">
      <c r="A3" t="s">
        <v>5</v>
      </c>
      <c r="B3">
        <v>14</v>
      </c>
      <c r="C3">
        <v>1</v>
      </c>
      <c r="D3">
        <f t="shared" si="0"/>
        <v>15</v>
      </c>
      <c r="E3">
        <v>2</v>
      </c>
      <c r="F3">
        <v>1</v>
      </c>
      <c r="G3">
        <f t="shared" si="1"/>
        <v>20</v>
      </c>
      <c r="H3">
        <f t="shared" si="2"/>
        <v>150</v>
      </c>
      <c r="I3">
        <f t="shared" si="3"/>
        <v>10</v>
      </c>
      <c r="J3">
        <f t="shared" si="4"/>
        <v>180</v>
      </c>
    </row>
    <row r="4" spans="1:10" x14ac:dyDescent="0.25">
      <c r="A4" t="s">
        <v>24</v>
      </c>
      <c r="B4">
        <v>10</v>
      </c>
      <c r="C4">
        <v>3</v>
      </c>
      <c r="D4">
        <f t="shared" si="0"/>
        <v>13</v>
      </c>
      <c r="E4">
        <v>2</v>
      </c>
      <c r="F4">
        <v>1</v>
      </c>
      <c r="G4">
        <f t="shared" si="1"/>
        <v>20</v>
      </c>
      <c r="H4">
        <f t="shared" si="2"/>
        <v>130</v>
      </c>
      <c r="I4">
        <f t="shared" si="3"/>
        <v>10</v>
      </c>
      <c r="J4">
        <f t="shared" si="4"/>
        <v>160</v>
      </c>
    </row>
    <row r="5" spans="1:10" x14ac:dyDescent="0.25">
      <c r="A5" t="s">
        <v>4</v>
      </c>
      <c r="B5">
        <v>5</v>
      </c>
      <c r="C5">
        <v>2</v>
      </c>
      <c r="D5">
        <f t="shared" si="0"/>
        <v>7</v>
      </c>
      <c r="E5">
        <v>8</v>
      </c>
      <c r="F5">
        <v>0</v>
      </c>
      <c r="G5">
        <f t="shared" si="1"/>
        <v>80</v>
      </c>
      <c r="H5">
        <f t="shared" si="2"/>
        <v>70</v>
      </c>
      <c r="I5">
        <f t="shared" si="3"/>
        <v>0</v>
      </c>
      <c r="J5">
        <f t="shared" si="4"/>
        <v>150</v>
      </c>
    </row>
    <row r="6" spans="1:10" x14ac:dyDescent="0.25">
      <c r="A6" t="s">
        <v>29</v>
      </c>
      <c r="B6">
        <v>5</v>
      </c>
      <c r="C6">
        <v>0</v>
      </c>
      <c r="D6">
        <f t="shared" si="0"/>
        <v>5</v>
      </c>
      <c r="E6">
        <v>10</v>
      </c>
      <c r="F6">
        <v>0</v>
      </c>
      <c r="G6">
        <f t="shared" si="1"/>
        <v>100</v>
      </c>
      <c r="H6">
        <f t="shared" si="2"/>
        <v>50</v>
      </c>
      <c r="I6">
        <f t="shared" si="3"/>
        <v>0</v>
      </c>
      <c r="J6">
        <f t="shared" si="4"/>
        <v>150</v>
      </c>
    </row>
    <row r="7" spans="1:10" x14ac:dyDescent="0.25">
      <c r="A7" t="s">
        <v>15</v>
      </c>
      <c r="B7">
        <v>0</v>
      </c>
      <c r="C7">
        <v>0</v>
      </c>
      <c r="D7">
        <f t="shared" si="0"/>
        <v>0</v>
      </c>
      <c r="E7">
        <v>12</v>
      </c>
      <c r="F7">
        <v>2</v>
      </c>
      <c r="G7">
        <f t="shared" si="1"/>
        <v>120</v>
      </c>
      <c r="H7">
        <f t="shared" si="2"/>
        <v>0</v>
      </c>
      <c r="I7">
        <f t="shared" si="3"/>
        <v>20</v>
      </c>
      <c r="J7">
        <f t="shared" si="4"/>
        <v>140</v>
      </c>
    </row>
    <row r="8" spans="1:10" x14ac:dyDescent="0.25">
      <c r="A8" t="s">
        <v>110</v>
      </c>
      <c r="B8">
        <v>0</v>
      </c>
      <c r="C8">
        <v>0</v>
      </c>
      <c r="D8">
        <f t="shared" si="0"/>
        <v>0</v>
      </c>
      <c r="E8">
        <v>10</v>
      </c>
      <c r="F8">
        <v>2</v>
      </c>
      <c r="G8">
        <f t="shared" si="1"/>
        <v>100</v>
      </c>
      <c r="H8">
        <f t="shared" si="2"/>
        <v>0</v>
      </c>
      <c r="I8">
        <f t="shared" si="3"/>
        <v>20</v>
      </c>
      <c r="J8">
        <f t="shared" si="4"/>
        <v>120</v>
      </c>
    </row>
    <row r="9" spans="1:10" x14ac:dyDescent="0.25">
      <c r="A9" t="s">
        <v>1</v>
      </c>
      <c r="B9">
        <v>0</v>
      </c>
      <c r="C9">
        <v>0</v>
      </c>
      <c r="D9">
        <f t="shared" si="0"/>
        <v>0</v>
      </c>
      <c r="E9">
        <v>11</v>
      </c>
      <c r="F9">
        <v>0</v>
      </c>
      <c r="G9">
        <f t="shared" si="1"/>
        <v>110</v>
      </c>
      <c r="H9">
        <f t="shared" si="2"/>
        <v>0</v>
      </c>
      <c r="I9">
        <f t="shared" si="3"/>
        <v>0</v>
      </c>
      <c r="J9">
        <f t="shared" si="4"/>
        <v>110</v>
      </c>
    </row>
    <row r="10" spans="1:10" x14ac:dyDescent="0.25">
      <c r="A10" t="s">
        <v>10</v>
      </c>
      <c r="B10">
        <v>5</v>
      </c>
      <c r="C10">
        <v>1</v>
      </c>
      <c r="D10">
        <f t="shared" si="0"/>
        <v>6</v>
      </c>
      <c r="E10">
        <v>4</v>
      </c>
      <c r="F10">
        <v>0</v>
      </c>
      <c r="G10">
        <f t="shared" si="1"/>
        <v>40</v>
      </c>
      <c r="H10">
        <f t="shared" si="2"/>
        <v>60</v>
      </c>
      <c r="I10">
        <f t="shared" si="3"/>
        <v>0</v>
      </c>
      <c r="J10">
        <f t="shared" si="4"/>
        <v>100</v>
      </c>
    </row>
    <row r="11" spans="1:10" x14ac:dyDescent="0.25">
      <c r="A11" t="s">
        <v>123</v>
      </c>
      <c r="B11">
        <v>0</v>
      </c>
      <c r="C11">
        <v>0</v>
      </c>
      <c r="D11">
        <f t="shared" si="0"/>
        <v>0</v>
      </c>
      <c r="E11">
        <v>8</v>
      </c>
      <c r="F11">
        <v>2</v>
      </c>
      <c r="G11">
        <f t="shared" si="1"/>
        <v>80</v>
      </c>
      <c r="H11">
        <f t="shared" si="2"/>
        <v>0</v>
      </c>
      <c r="I11">
        <f t="shared" si="3"/>
        <v>20</v>
      </c>
      <c r="J11">
        <f t="shared" si="4"/>
        <v>100</v>
      </c>
    </row>
    <row r="12" spans="1:10" x14ac:dyDescent="0.25">
      <c r="A12" t="s">
        <v>26</v>
      </c>
      <c r="B12">
        <v>0</v>
      </c>
      <c r="C12">
        <v>0</v>
      </c>
      <c r="D12">
        <f t="shared" si="0"/>
        <v>0</v>
      </c>
      <c r="E12">
        <v>10</v>
      </c>
      <c r="F12">
        <v>0</v>
      </c>
      <c r="G12">
        <f t="shared" si="1"/>
        <v>100</v>
      </c>
      <c r="H12">
        <f t="shared" si="2"/>
        <v>0</v>
      </c>
      <c r="I12">
        <f t="shared" si="3"/>
        <v>0</v>
      </c>
      <c r="J12">
        <f t="shared" si="4"/>
        <v>100</v>
      </c>
    </row>
    <row r="13" spans="1:10" x14ac:dyDescent="0.25">
      <c r="A13" t="s">
        <v>86</v>
      </c>
      <c r="B13">
        <v>0</v>
      </c>
      <c r="C13">
        <v>0</v>
      </c>
      <c r="D13">
        <f t="shared" si="0"/>
        <v>0</v>
      </c>
      <c r="E13">
        <v>8</v>
      </c>
      <c r="F13">
        <v>1</v>
      </c>
      <c r="G13">
        <f t="shared" si="1"/>
        <v>80</v>
      </c>
      <c r="H13">
        <f t="shared" si="2"/>
        <v>0</v>
      </c>
      <c r="I13">
        <f t="shared" si="3"/>
        <v>10</v>
      </c>
      <c r="J13">
        <f t="shared" si="4"/>
        <v>90</v>
      </c>
    </row>
    <row r="14" spans="1:10" x14ac:dyDescent="0.25">
      <c r="A14" t="s">
        <v>12</v>
      </c>
      <c r="B14">
        <v>0</v>
      </c>
      <c r="C14">
        <v>0</v>
      </c>
      <c r="D14">
        <v>0</v>
      </c>
      <c r="E14">
        <v>9</v>
      </c>
      <c r="F14">
        <v>0</v>
      </c>
      <c r="G14">
        <f t="shared" si="1"/>
        <v>90</v>
      </c>
      <c r="H14">
        <f t="shared" si="2"/>
        <v>0</v>
      </c>
      <c r="I14">
        <f t="shared" si="3"/>
        <v>0</v>
      </c>
      <c r="J14">
        <f t="shared" si="4"/>
        <v>90</v>
      </c>
    </row>
    <row r="15" spans="1:10" x14ac:dyDescent="0.25">
      <c r="A15" t="s">
        <v>19</v>
      </c>
      <c r="B15">
        <v>0</v>
      </c>
      <c r="C15">
        <v>0</v>
      </c>
      <c r="D15">
        <f>B15+C15</f>
        <v>0</v>
      </c>
      <c r="E15">
        <v>9</v>
      </c>
      <c r="F15">
        <v>0</v>
      </c>
      <c r="G15">
        <f t="shared" si="1"/>
        <v>90</v>
      </c>
      <c r="H15">
        <f t="shared" si="2"/>
        <v>0</v>
      </c>
      <c r="I15">
        <f t="shared" si="3"/>
        <v>0</v>
      </c>
      <c r="J15">
        <f t="shared" si="4"/>
        <v>90</v>
      </c>
    </row>
    <row r="16" spans="1:10" x14ac:dyDescent="0.25">
      <c r="A16" t="s">
        <v>7</v>
      </c>
      <c r="B16">
        <v>2</v>
      </c>
      <c r="C16">
        <v>1</v>
      </c>
      <c r="D16">
        <f>B16+C16</f>
        <v>3</v>
      </c>
      <c r="E16">
        <v>6</v>
      </c>
      <c r="F16">
        <v>0</v>
      </c>
      <c r="G16">
        <f t="shared" si="1"/>
        <v>60</v>
      </c>
      <c r="H16">
        <f t="shared" si="2"/>
        <v>30</v>
      </c>
      <c r="I16">
        <f t="shared" si="3"/>
        <v>0</v>
      </c>
      <c r="J16">
        <f t="shared" si="4"/>
        <v>90</v>
      </c>
    </row>
    <row r="17" spans="1:10" x14ac:dyDescent="0.25">
      <c r="A17" t="s">
        <v>33</v>
      </c>
      <c r="B17">
        <v>0</v>
      </c>
      <c r="C17">
        <v>0</v>
      </c>
      <c r="D17">
        <f>B17+C17</f>
        <v>0</v>
      </c>
      <c r="E17">
        <v>7</v>
      </c>
      <c r="F17">
        <v>1</v>
      </c>
      <c r="G17">
        <f t="shared" si="1"/>
        <v>70</v>
      </c>
      <c r="H17">
        <f t="shared" si="2"/>
        <v>0</v>
      </c>
      <c r="I17">
        <f t="shared" si="3"/>
        <v>10</v>
      </c>
      <c r="J17">
        <f t="shared" si="4"/>
        <v>80</v>
      </c>
    </row>
    <row r="18" spans="1:10" x14ac:dyDescent="0.25">
      <c r="A18" t="s">
        <v>16</v>
      </c>
      <c r="B18">
        <v>0</v>
      </c>
      <c r="C18">
        <v>0</v>
      </c>
      <c r="D18">
        <v>0</v>
      </c>
      <c r="E18">
        <v>7</v>
      </c>
      <c r="F18">
        <v>0</v>
      </c>
      <c r="G18">
        <f t="shared" si="1"/>
        <v>70</v>
      </c>
      <c r="H18">
        <f t="shared" si="2"/>
        <v>0</v>
      </c>
      <c r="I18">
        <f t="shared" si="3"/>
        <v>0</v>
      </c>
      <c r="J18">
        <f t="shared" si="4"/>
        <v>70</v>
      </c>
    </row>
    <row r="19" spans="1:10" x14ac:dyDescent="0.25">
      <c r="A19" t="s">
        <v>14</v>
      </c>
      <c r="B19">
        <v>0</v>
      </c>
      <c r="C19">
        <v>0</v>
      </c>
      <c r="D19">
        <f>B19+C19</f>
        <v>0</v>
      </c>
      <c r="E19">
        <v>5</v>
      </c>
      <c r="F19">
        <v>2</v>
      </c>
      <c r="G19">
        <f t="shared" si="1"/>
        <v>50</v>
      </c>
      <c r="H19">
        <f t="shared" si="2"/>
        <v>0</v>
      </c>
      <c r="I19">
        <f t="shared" si="3"/>
        <v>20</v>
      </c>
      <c r="J19">
        <f t="shared" si="4"/>
        <v>70</v>
      </c>
    </row>
    <row r="20" spans="1:10" x14ac:dyDescent="0.25">
      <c r="A20" t="s">
        <v>30</v>
      </c>
      <c r="B20">
        <v>0</v>
      </c>
      <c r="C20">
        <v>0</v>
      </c>
      <c r="D20">
        <v>0</v>
      </c>
      <c r="E20">
        <v>6</v>
      </c>
      <c r="F20">
        <v>0</v>
      </c>
      <c r="G20">
        <f t="shared" si="1"/>
        <v>60</v>
      </c>
      <c r="H20">
        <f t="shared" si="2"/>
        <v>0</v>
      </c>
      <c r="I20">
        <f t="shared" si="3"/>
        <v>0</v>
      </c>
      <c r="J20">
        <f t="shared" si="4"/>
        <v>60</v>
      </c>
    </row>
    <row r="21" spans="1:10" x14ac:dyDescent="0.25">
      <c r="A21" t="s">
        <v>8</v>
      </c>
      <c r="B21">
        <v>0</v>
      </c>
      <c r="C21">
        <v>0</v>
      </c>
      <c r="D21">
        <f>B21+C21</f>
        <v>0</v>
      </c>
      <c r="E21">
        <v>4</v>
      </c>
      <c r="F21">
        <v>2</v>
      </c>
      <c r="G21">
        <f t="shared" si="1"/>
        <v>40</v>
      </c>
      <c r="H21">
        <f t="shared" si="2"/>
        <v>0</v>
      </c>
      <c r="I21">
        <f t="shared" si="3"/>
        <v>20</v>
      </c>
      <c r="J21">
        <f t="shared" si="4"/>
        <v>60</v>
      </c>
    </row>
    <row r="22" spans="1:10" x14ac:dyDescent="0.25">
      <c r="A22" t="s">
        <v>28</v>
      </c>
      <c r="B22">
        <v>0</v>
      </c>
      <c r="C22">
        <v>0</v>
      </c>
      <c r="D22">
        <f>B22+C22</f>
        <v>0</v>
      </c>
      <c r="E22">
        <v>6</v>
      </c>
      <c r="F22">
        <v>0</v>
      </c>
      <c r="G22">
        <f t="shared" si="1"/>
        <v>60</v>
      </c>
      <c r="H22">
        <f t="shared" si="2"/>
        <v>0</v>
      </c>
      <c r="I22">
        <f t="shared" si="3"/>
        <v>0</v>
      </c>
      <c r="J22">
        <f t="shared" si="4"/>
        <v>60</v>
      </c>
    </row>
    <row r="23" spans="1:10" x14ac:dyDescent="0.25">
      <c r="A23" t="s">
        <v>2</v>
      </c>
      <c r="B23">
        <v>0</v>
      </c>
      <c r="C23">
        <v>0</v>
      </c>
      <c r="D23">
        <f>B23+C23</f>
        <v>0</v>
      </c>
      <c r="E23">
        <v>4</v>
      </c>
      <c r="F23">
        <v>1</v>
      </c>
      <c r="G23">
        <f t="shared" si="1"/>
        <v>40</v>
      </c>
      <c r="H23">
        <f t="shared" si="2"/>
        <v>0</v>
      </c>
      <c r="I23">
        <f t="shared" si="3"/>
        <v>10</v>
      </c>
      <c r="J23">
        <f t="shared" si="4"/>
        <v>50</v>
      </c>
    </row>
    <row r="24" spans="1:10" x14ac:dyDescent="0.25">
      <c r="A24" t="s">
        <v>32</v>
      </c>
      <c r="B24">
        <v>0</v>
      </c>
      <c r="C24">
        <v>0</v>
      </c>
      <c r="D24">
        <v>0</v>
      </c>
      <c r="E24">
        <v>4</v>
      </c>
      <c r="F24">
        <v>1</v>
      </c>
      <c r="G24">
        <f t="shared" si="1"/>
        <v>40</v>
      </c>
      <c r="H24">
        <f t="shared" si="2"/>
        <v>0</v>
      </c>
      <c r="I24">
        <f t="shared" si="3"/>
        <v>10</v>
      </c>
      <c r="J24">
        <f t="shared" si="4"/>
        <v>50</v>
      </c>
    </row>
    <row r="25" spans="1:10" x14ac:dyDescent="0.25">
      <c r="A25" t="s">
        <v>13</v>
      </c>
      <c r="B25">
        <v>0</v>
      </c>
      <c r="C25">
        <v>0</v>
      </c>
      <c r="D25">
        <f>B25+C25</f>
        <v>0</v>
      </c>
      <c r="E25">
        <v>5</v>
      </c>
      <c r="F25">
        <v>0</v>
      </c>
      <c r="G25">
        <f t="shared" si="1"/>
        <v>50</v>
      </c>
      <c r="H25">
        <f t="shared" si="2"/>
        <v>0</v>
      </c>
      <c r="I25">
        <f t="shared" si="3"/>
        <v>0</v>
      </c>
      <c r="J25">
        <f t="shared" si="4"/>
        <v>50</v>
      </c>
    </row>
    <row r="26" spans="1:10" x14ac:dyDescent="0.25">
      <c r="A26" t="s">
        <v>35</v>
      </c>
      <c r="B26">
        <v>0</v>
      </c>
      <c r="C26">
        <v>0</v>
      </c>
      <c r="D26">
        <f>B26+C26</f>
        <v>0</v>
      </c>
      <c r="E26">
        <v>3</v>
      </c>
      <c r="F26">
        <v>2</v>
      </c>
      <c r="G26">
        <f t="shared" si="1"/>
        <v>30</v>
      </c>
      <c r="H26">
        <f t="shared" si="2"/>
        <v>0</v>
      </c>
      <c r="I26">
        <f t="shared" si="3"/>
        <v>20</v>
      </c>
      <c r="J26">
        <f t="shared" si="4"/>
        <v>50</v>
      </c>
    </row>
    <row r="27" spans="1:10" x14ac:dyDescent="0.25">
      <c r="A27" t="s">
        <v>27</v>
      </c>
      <c r="B27">
        <v>0</v>
      </c>
      <c r="C27">
        <v>0</v>
      </c>
      <c r="D27">
        <f>B27+C27</f>
        <v>0</v>
      </c>
      <c r="E27">
        <v>5</v>
      </c>
      <c r="F27">
        <v>0</v>
      </c>
      <c r="G27">
        <f t="shared" si="1"/>
        <v>50</v>
      </c>
      <c r="H27">
        <f t="shared" si="2"/>
        <v>0</v>
      </c>
      <c r="I27">
        <f t="shared" si="3"/>
        <v>0</v>
      </c>
      <c r="J27">
        <f t="shared" si="4"/>
        <v>50</v>
      </c>
    </row>
    <row r="28" spans="1:10" x14ac:dyDescent="0.25">
      <c r="A28" t="s">
        <v>6</v>
      </c>
      <c r="B28">
        <v>0</v>
      </c>
      <c r="C28">
        <v>0</v>
      </c>
      <c r="D28">
        <f>B28+C28</f>
        <v>0</v>
      </c>
      <c r="E28">
        <v>4</v>
      </c>
      <c r="F28">
        <v>0</v>
      </c>
      <c r="G28">
        <f t="shared" si="1"/>
        <v>40</v>
      </c>
      <c r="H28">
        <f t="shared" si="2"/>
        <v>0</v>
      </c>
      <c r="I28">
        <f t="shared" si="3"/>
        <v>0</v>
      </c>
      <c r="J28">
        <f t="shared" si="4"/>
        <v>40</v>
      </c>
    </row>
    <row r="29" spans="1:10" x14ac:dyDescent="0.25">
      <c r="A29" t="s">
        <v>31</v>
      </c>
      <c r="B29">
        <v>0</v>
      </c>
      <c r="C29">
        <v>0</v>
      </c>
      <c r="D29">
        <f>B29+C29</f>
        <v>0</v>
      </c>
      <c r="E29">
        <v>4</v>
      </c>
      <c r="F29">
        <v>0</v>
      </c>
      <c r="G29">
        <f t="shared" si="1"/>
        <v>40</v>
      </c>
      <c r="H29">
        <f t="shared" si="2"/>
        <v>0</v>
      </c>
      <c r="I29">
        <f t="shared" si="3"/>
        <v>0</v>
      </c>
      <c r="J29">
        <f t="shared" si="4"/>
        <v>40</v>
      </c>
    </row>
    <row r="30" spans="1:10" x14ac:dyDescent="0.25">
      <c r="A30" t="s">
        <v>21</v>
      </c>
      <c r="B30">
        <v>0</v>
      </c>
      <c r="C30">
        <v>0</v>
      </c>
      <c r="D30">
        <v>0</v>
      </c>
      <c r="E30">
        <v>4</v>
      </c>
      <c r="F30">
        <v>0</v>
      </c>
      <c r="G30">
        <f t="shared" si="1"/>
        <v>40</v>
      </c>
      <c r="H30">
        <f t="shared" si="2"/>
        <v>0</v>
      </c>
      <c r="I30">
        <f t="shared" si="3"/>
        <v>0</v>
      </c>
      <c r="J30">
        <f t="shared" si="4"/>
        <v>40</v>
      </c>
    </row>
    <row r="31" spans="1:10" x14ac:dyDescent="0.25">
      <c r="A31" t="s">
        <v>23</v>
      </c>
      <c r="B31">
        <v>0</v>
      </c>
      <c r="C31">
        <v>0</v>
      </c>
      <c r="D31">
        <v>0</v>
      </c>
      <c r="E31">
        <v>4</v>
      </c>
      <c r="F31">
        <v>0</v>
      </c>
      <c r="G31">
        <f t="shared" si="1"/>
        <v>40</v>
      </c>
      <c r="H31">
        <f t="shared" si="2"/>
        <v>0</v>
      </c>
      <c r="I31">
        <f t="shared" si="3"/>
        <v>0</v>
      </c>
      <c r="J31">
        <f t="shared" si="4"/>
        <v>40</v>
      </c>
    </row>
    <row r="32" spans="1:10" x14ac:dyDescent="0.25">
      <c r="A32" t="s">
        <v>0</v>
      </c>
      <c r="B32">
        <v>0</v>
      </c>
      <c r="C32">
        <v>0</v>
      </c>
      <c r="D32">
        <v>0</v>
      </c>
      <c r="E32">
        <v>3</v>
      </c>
      <c r="F32">
        <v>0</v>
      </c>
      <c r="G32">
        <f t="shared" si="1"/>
        <v>30</v>
      </c>
      <c r="H32">
        <f t="shared" si="2"/>
        <v>0</v>
      </c>
      <c r="I32">
        <f t="shared" si="3"/>
        <v>0</v>
      </c>
      <c r="J32">
        <f t="shared" si="4"/>
        <v>30</v>
      </c>
    </row>
    <row r="33" spans="1:10" x14ac:dyDescent="0.25">
      <c r="A33" t="s">
        <v>18</v>
      </c>
      <c r="B33">
        <v>0</v>
      </c>
      <c r="C33">
        <v>0</v>
      </c>
      <c r="D33">
        <f>B33+C33</f>
        <v>0</v>
      </c>
      <c r="E33">
        <v>3</v>
      </c>
      <c r="F33">
        <v>0</v>
      </c>
      <c r="G33">
        <f t="shared" si="1"/>
        <v>30</v>
      </c>
      <c r="H33">
        <f t="shared" si="2"/>
        <v>0</v>
      </c>
      <c r="I33">
        <f t="shared" si="3"/>
        <v>0</v>
      </c>
      <c r="J33">
        <f t="shared" si="4"/>
        <v>30</v>
      </c>
    </row>
    <row r="34" spans="1:10" x14ac:dyDescent="0.25">
      <c r="A34" t="s">
        <v>47</v>
      </c>
      <c r="B34">
        <v>0</v>
      </c>
      <c r="C34">
        <v>0</v>
      </c>
      <c r="D34">
        <f>B34+C34</f>
        <v>0</v>
      </c>
      <c r="E34">
        <v>3</v>
      </c>
      <c r="F34">
        <v>0</v>
      </c>
      <c r="G34">
        <f t="shared" si="1"/>
        <v>30</v>
      </c>
      <c r="H34">
        <f t="shared" si="2"/>
        <v>0</v>
      </c>
      <c r="I34">
        <f t="shared" si="3"/>
        <v>0</v>
      </c>
      <c r="J34">
        <f t="shared" si="4"/>
        <v>30</v>
      </c>
    </row>
    <row r="35" spans="1:10" x14ac:dyDescent="0.25">
      <c r="A35" t="s">
        <v>25</v>
      </c>
      <c r="B35">
        <v>0</v>
      </c>
      <c r="C35">
        <v>0</v>
      </c>
      <c r="D35">
        <v>0</v>
      </c>
      <c r="E35">
        <v>2</v>
      </c>
      <c r="F35">
        <v>1</v>
      </c>
      <c r="G35">
        <f t="shared" si="1"/>
        <v>20</v>
      </c>
      <c r="H35">
        <f t="shared" si="2"/>
        <v>0</v>
      </c>
      <c r="I35">
        <f t="shared" si="3"/>
        <v>10</v>
      </c>
      <c r="J35">
        <f t="shared" si="4"/>
        <v>30</v>
      </c>
    </row>
    <row r="36" spans="1:10" x14ac:dyDescent="0.25">
      <c r="A36" t="s">
        <v>22</v>
      </c>
      <c r="B36">
        <v>0</v>
      </c>
      <c r="C36">
        <v>0</v>
      </c>
      <c r="D36">
        <f>B36+C36</f>
        <v>0</v>
      </c>
      <c r="E36">
        <v>3</v>
      </c>
      <c r="F36">
        <v>0</v>
      </c>
      <c r="G36">
        <f t="shared" si="1"/>
        <v>30</v>
      </c>
      <c r="H36">
        <f t="shared" si="2"/>
        <v>0</v>
      </c>
      <c r="I36">
        <f t="shared" si="3"/>
        <v>0</v>
      </c>
      <c r="J36">
        <f t="shared" si="4"/>
        <v>30</v>
      </c>
    </row>
    <row r="37" spans="1:10" x14ac:dyDescent="0.25">
      <c r="A37" t="s">
        <v>45</v>
      </c>
      <c r="B37">
        <v>0</v>
      </c>
      <c r="C37">
        <v>0</v>
      </c>
      <c r="D37">
        <f>B37+C37</f>
        <v>0</v>
      </c>
      <c r="E37">
        <v>2</v>
      </c>
      <c r="F37">
        <v>0</v>
      </c>
      <c r="G37">
        <f t="shared" si="1"/>
        <v>20</v>
      </c>
      <c r="H37">
        <f t="shared" si="2"/>
        <v>0</v>
      </c>
      <c r="I37">
        <f t="shared" si="3"/>
        <v>0</v>
      </c>
      <c r="J37">
        <f t="shared" si="4"/>
        <v>20</v>
      </c>
    </row>
    <row r="38" spans="1:10" x14ac:dyDescent="0.25">
      <c r="A38" t="s">
        <v>38</v>
      </c>
      <c r="B38">
        <v>0</v>
      </c>
      <c r="C38">
        <v>0</v>
      </c>
      <c r="D38">
        <f>B38+C38</f>
        <v>0</v>
      </c>
      <c r="E38">
        <v>2</v>
      </c>
      <c r="F38">
        <v>0</v>
      </c>
      <c r="G38">
        <f t="shared" si="1"/>
        <v>20</v>
      </c>
      <c r="H38">
        <f t="shared" si="2"/>
        <v>0</v>
      </c>
      <c r="I38">
        <f t="shared" si="3"/>
        <v>0</v>
      </c>
      <c r="J38">
        <f t="shared" si="4"/>
        <v>20</v>
      </c>
    </row>
    <row r="39" spans="1:10" x14ac:dyDescent="0.25">
      <c r="A39" t="s">
        <v>11</v>
      </c>
      <c r="B39">
        <v>0</v>
      </c>
      <c r="C39">
        <v>0</v>
      </c>
      <c r="D39">
        <f>B39+C39</f>
        <v>0</v>
      </c>
      <c r="E39">
        <v>2</v>
      </c>
      <c r="F39">
        <v>0</v>
      </c>
      <c r="G39">
        <f t="shared" si="1"/>
        <v>20</v>
      </c>
      <c r="H39">
        <f t="shared" si="2"/>
        <v>0</v>
      </c>
      <c r="I39">
        <f t="shared" si="3"/>
        <v>0</v>
      </c>
      <c r="J39">
        <f t="shared" si="4"/>
        <v>20</v>
      </c>
    </row>
    <row r="40" spans="1:10" x14ac:dyDescent="0.25">
      <c r="A40" t="s">
        <v>9</v>
      </c>
      <c r="B40">
        <v>0</v>
      </c>
      <c r="C40">
        <v>0</v>
      </c>
      <c r="D40">
        <v>0</v>
      </c>
      <c r="E40">
        <v>2</v>
      </c>
      <c r="F40">
        <v>0</v>
      </c>
      <c r="G40">
        <f t="shared" si="1"/>
        <v>20</v>
      </c>
      <c r="H40">
        <f t="shared" si="2"/>
        <v>0</v>
      </c>
      <c r="I40">
        <f t="shared" si="3"/>
        <v>0</v>
      </c>
      <c r="J40">
        <f t="shared" si="4"/>
        <v>20</v>
      </c>
    </row>
    <row r="41" spans="1:10" x14ac:dyDescent="0.25">
      <c r="A41" t="s">
        <v>34</v>
      </c>
      <c r="B41">
        <v>0</v>
      </c>
      <c r="C41">
        <v>0</v>
      </c>
      <c r="D41">
        <f t="shared" ref="D41:D47" si="5">B41+C41</f>
        <v>0</v>
      </c>
      <c r="E41">
        <v>1</v>
      </c>
      <c r="F41">
        <v>0</v>
      </c>
      <c r="G41">
        <f t="shared" si="1"/>
        <v>10</v>
      </c>
      <c r="H41">
        <f t="shared" si="2"/>
        <v>0</v>
      </c>
      <c r="I41">
        <f t="shared" si="3"/>
        <v>0</v>
      </c>
      <c r="J41">
        <f t="shared" si="4"/>
        <v>10</v>
      </c>
    </row>
    <row r="42" spans="1:10" x14ac:dyDescent="0.25">
      <c r="A42" t="s">
        <v>36</v>
      </c>
      <c r="B42">
        <v>0</v>
      </c>
      <c r="C42">
        <v>0</v>
      </c>
      <c r="D42">
        <f t="shared" si="5"/>
        <v>0</v>
      </c>
      <c r="E42">
        <v>1</v>
      </c>
      <c r="F42">
        <v>0</v>
      </c>
      <c r="G42">
        <f t="shared" si="1"/>
        <v>10</v>
      </c>
      <c r="H42">
        <f t="shared" si="2"/>
        <v>0</v>
      </c>
      <c r="I42">
        <f t="shared" si="3"/>
        <v>0</v>
      </c>
      <c r="J42">
        <f t="shared" si="4"/>
        <v>10</v>
      </c>
    </row>
    <row r="43" spans="1:10" x14ac:dyDescent="0.25">
      <c r="A43" t="s">
        <v>46</v>
      </c>
      <c r="B43">
        <v>0</v>
      </c>
      <c r="C43">
        <v>0</v>
      </c>
      <c r="D43">
        <f t="shared" si="5"/>
        <v>0</v>
      </c>
      <c r="E43">
        <v>1</v>
      </c>
      <c r="F43">
        <v>0</v>
      </c>
      <c r="G43">
        <f t="shared" si="1"/>
        <v>10</v>
      </c>
      <c r="H43">
        <f t="shared" si="2"/>
        <v>0</v>
      </c>
      <c r="I43">
        <f t="shared" si="3"/>
        <v>0</v>
      </c>
      <c r="J43">
        <f t="shared" si="4"/>
        <v>10</v>
      </c>
    </row>
    <row r="44" spans="1:10" x14ac:dyDescent="0.25">
      <c r="A44" t="s">
        <v>68</v>
      </c>
      <c r="B44">
        <v>0</v>
      </c>
      <c r="C44">
        <v>0</v>
      </c>
      <c r="D44">
        <f t="shared" si="5"/>
        <v>0</v>
      </c>
      <c r="E44">
        <v>1</v>
      </c>
      <c r="F44">
        <v>0</v>
      </c>
      <c r="G44">
        <f t="shared" si="1"/>
        <v>10</v>
      </c>
      <c r="H44">
        <f t="shared" si="2"/>
        <v>0</v>
      </c>
      <c r="I44">
        <f t="shared" si="3"/>
        <v>0</v>
      </c>
      <c r="J44">
        <f t="shared" si="4"/>
        <v>10</v>
      </c>
    </row>
    <row r="45" spans="1:10" x14ac:dyDescent="0.25">
      <c r="A45" t="s">
        <v>40</v>
      </c>
      <c r="B45">
        <v>0</v>
      </c>
      <c r="C45">
        <v>0</v>
      </c>
      <c r="D45">
        <f t="shared" si="5"/>
        <v>0</v>
      </c>
      <c r="E45">
        <v>1</v>
      </c>
      <c r="F45">
        <v>0</v>
      </c>
      <c r="G45">
        <f t="shared" si="1"/>
        <v>10</v>
      </c>
      <c r="H45">
        <f t="shared" si="2"/>
        <v>0</v>
      </c>
      <c r="I45">
        <f t="shared" si="3"/>
        <v>0</v>
      </c>
      <c r="J45">
        <f t="shared" si="4"/>
        <v>10</v>
      </c>
    </row>
    <row r="46" spans="1:10" x14ac:dyDescent="0.25">
      <c r="A46" t="s">
        <v>39</v>
      </c>
      <c r="B46">
        <v>0</v>
      </c>
      <c r="C46">
        <v>0</v>
      </c>
      <c r="D46">
        <f t="shared" si="5"/>
        <v>0</v>
      </c>
      <c r="E46">
        <v>0</v>
      </c>
      <c r="F46">
        <v>1</v>
      </c>
      <c r="G46">
        <f t="shared" si="1"/>
        <v>0</v>
      </c>
      <c r="H46">
        <f t="shared" si="2"/>
        <v>0</v>
      </c>
      <c r="I46">
        <f t="shared" si="3"/>
        <v>10</v>
      </c>
      <c r="J46">
        <f t="shared" si="4"/>
        <v>10</v>
      </c>
    </row>
    <row r="47" spans="1:10" x14ac:dyDescent="0.25">
      <c r="A47" t="s">
        <v>20</v>
      </c>
      <c r="B47">
        <v>0</v>
      </c>
      <c r="C47">
        <v>0</v>
      </c>
      <c r="D47">
        <f t="shared" si="5"/>
        <v>0</v>
      </c>
      <c r="E47">
        <v>0</v>
      </c>
      <c r="F47">
        <v>1</v>
      </c>
      <c r="G47">
        <f t="shared" si="1"/>
        <v>0</v>
      </c>
      <c r="H47">
        <f t="shared" si="2"/>
        <v>0</v>
      </c>
      <c r="I47">
        <f t="shared" si="3"/>
        <v>10</v>
      </c>
      <c r="J47">
        <f t="shared" si="4"/>
        <v>10</v>
      </c>
    </row>
    <row r="48" spans="1:10" x14ac:dyDescent="0.25">
      <c r="A48" t="s">
        <v>43</v>
      </c>
      <c r="B48">
        <v>0</v>
      </c>
      <c r="C48">
        <v>0</v>
      </c>
      <c r="D48">
        <v>0</v>
      </c>
      <c r="E48">
        <v>0</v>
      </c>
      <c r="F48">
        <v>0</v>
      </c>
      <c r="G48">
        <v>0</v>
      </c>
      <c r="H48">
        <v>3</v>
      </c>
      <c r="I48">
        <v>2</v>
      </c>
      <c r="J48">
        <f t="shared" si="4"/>
        <v>5</v>
      </c>
    </row>
  </sheetData>
  <autoFilter ref="A1:J1">
    <sortState ref="A2:J48">
      <sortCondition descending="1" ref="J1"/>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T57"/>
  <sheetViews>
    <sheetView zoomScale="80" zoomScaleNormal="80" workbookViewId="0">
      <selection activeCell="R31" sqref="R31"/>
    </sheetView>
  </sheetViews>
  <sheetFormatPr defaultRowHeight="15" x14ac:dyDescent="0.25"/>
  <cols>
    <col min="1" max="1" width="4.42578125" customWidth="1"/>
    <col min="2" max="2" width="28.5703125" customWidth="1"/>
    <col min="3" max="3" width="17.140625" customWidth="1"/>
    <col min="4" max="6" width="12.85546875" customWidth="1"/>
    <col min="7" max="8" width="2.85546875" customWidth="1"/>
    <col min="9" max="9" width="26.28515625" bestFit="1" customWidth="1"/>
    <col min="10" max="10" width="11.5703125" customWidth="1"/>
    <col min="11" max="11" width="11.42578125" bestFit="1" customWidth="1"/>
    <col min="12" max="12" width="11.42578125" customWidth="1"/>
    <col min="13" max="13" width="2.85546875" customWidth="1"/>
    <col min="14" max="14" width="22.7109375" bestFit="1" customWidth="1"/>
    <col min="15" max="17" width="11.42578125" customWidth="1"/>
    <col min="18" max="19" width="2.85546875" customWidth="1"/>
    <col min="20" max="20" width="113.28515625" bestFit="1" customWidth="1"/>
  </cols>
  <sheetData>
    <row r="1" spans="1:20" ht="20.25" customHeight="1" x14ac:dyDescent="0.35">
      <c r="A1" s="343" t="s">
        <v>137</v>
      </c>
      <c r="B1" s="344"/>
      <c r="C1" s="344"/>
      <c r="D1" s="344"/>
      <c r="E1" s="344"/>
      <c r="F1" s="345"/>
      <c r="H1" s="337" t="s">
        <v>119</v>
      </c>
      <c r="I1" s="338"/>
      <c r="J1" s="338"/>
      <c r="K1" s="338"/>
      <c r="L1" s="338"/>
      <c r="M1" s="338"/>
      <c r="N1" s="338"/>
      <c r="O1" s="338"/>
      <c r="P1" s="338"/>
      <c r="Q1" s="339"/>
      <c r="R1" s="54"/>
      <c r="S1" s="330" t="s">
        <v>118</v>
      </c>
      <c r="T1" s="331"/>
    </row>
    <row r="2" spans="1:20" ht="9.75" customHeight="1" thickBot="1" x14ac:dyDescent="0.35">
      <c r="A2" s="50"/>
      <c r="B2" s="47"/>
      <c r="C2" s="47"/>
      <c r="D2" s="47"/>
      <c r="E2" s="47"/>
      <c r="F2" s="51"/>
      <c r="G2" s="54"/>
      <c r="H2" s="340"/>
      <c r="I2" s="341"/>
      <c r="J2" s="341"/>
      <c r="K2" s="341"/>
      <c r="L2" s="341"/>
      <c r="M2" s="341"/>
      <c r="N2" s="341"/>
      <c r="O2" s="341"/>
      <c r="P2" s="341"/>
      <c r="Q2" s="342"/>
      <c r="R2" s="54"/>
      <c r="S2" s="332"/>
      <c r="T2" s="333"/>
    </row>
    <row r="3" spans="1:20" ht="26.25" customHeight="1" thickBot="1" x14ac:dyDescent="0.35">
      <c r="A3" s="52"/>
      <c r="B3" s="49" t="s">
        <v>121</v>
      </c>
      <c r="C3" s="334"/>
      <c r="D3" s="335"/>
      <c r="E3" s="335"/>
      <c r="F3" s="336"/>
      <c r="G3" s="54"/>
      <c r="H3" s="24"/>
      <c r="I3" s="371" t="s">
        <v>111</v>
      </c>
      <c r="J3" s="371"/>
      <c r="K3" s="371"/>
      <c r="L3" s="371"/>
      <c r="M3" s="18"/>
      <c r="N3" s="371" t="s">
        <v>114</v>
      </c>
      <c r="O3" s="371"/>
      <c r="P3" s="371"/>
      <c r="Q3" s="372"/>
      <c r="R3" s="54"/>
      <c r="S3" s="74"/>
      <c r="T3" s="76"/>
    </row>
    <row r="4" spans="1:20" ht="15.75" thickBot="1" x14ac:dyDescent="0.3">
      <c r="A4" s="53"/>
      <c r="B4" s="48" t="s">
        <v>120</v>
      </c>
      <c r="C4" s="334"/>
      <c r="D4" s="335"/>
      <c r="E4" s="335"/>
      <c r="F4" s="336"/>
      <c r="G4" s="54"/>
      <c r="H4" s="25"/>
      <c r="I4" s="19" t="s">
        <v>57</v>
      </c>
      <c r="J4" s="19" t="s">
        <v>77</v>
      </c>
      <c r="K4" s="19" t="s">
        <v>101</v>
      </c>
      <c r="L4" s="19" t="s">
        <v>106</v>
      </c>
      <c r="M4" s="18"/>
      <c r="N4" s="19" t="s">
        <v>57</v>
      </c>
      <c r="O4" s="19" t="s">
        <v>77</v>
      </c>
      <c r="P4" s="19" t="s">
        <v>101</v>
      </c>
      <c r="Q4" s="26" t="s">
        <v>106</v>
      </c>
      <c r="R4" s="54"/>
      <c r="S4" s="37"/>
      <c r="T4" s="359" t="s">
        <v>165</v>
      </c>
    </row>
    <row r="5" spans="1:20" ht="15.75" customHeight="1" x14ac:dyDescent="0.25">
      <c r="A5" s="346"/>
      <c r="B5" s="348" t="s">
        <v>57</v>
      </c>
      <c r="C5" s="348" t="s">
        <v>103</v>
      </c>
      <c r="D5" s="348" t="s">
        <v>107</v>
      </c>
      <c r="E5" s="373" t="s">
        <v>115</v>
      </c>
      <c r="F5" s="350" t="s">
        <v>108</v>
      </c>
      <c r="G5" s="54"/>
      <c r="H5" s="27"/>
      <c r="I5" s="18" t="s">
        <v>2</v>
      </c>
      <c r="J5" s="20">
        <v>1</v>
      </c>
      <c r="K5" s="21">
        <v>789</v>
      </c>
      <c r="L5" s="22">
        <v>8.5</v>
      </c>
      <c r="M5" s="18"/>
      <c r="N5" s="18" t="s">
        <v>123</v>
      </c>
      <c r="O5" s="20" t="s">
        <v>78</v>
      </c>
      <c r="P5" s="21">
        <v>1288</v>
      </c>
      <c r="Q5" s="28">
        <v>10</v>
      </c>
      <c r="R5" s="54"/>
      <c r="S5" s="37"/>
      <c r="T5" s="360"/>
    </row>
    <row r="6" spans="1:20" ht="15" customHeight="1" x14ac:dyDescent="0.25">
      <c r="A6" s="347"/>
      <c r="B6" s="349"/>
      <c r="C6" s="349"/>
      <c r="D6" s="349"/>
      <c r="E6" s="374"/>
      <c r="F6" s="351"/>
      <c r="G6" s="54"/>
      <c r="H6" s="27"/>
      <c r="I6" s="18" t="s">
        <v>6</v>
      </c>
      <c r="J6" s="20" t="s">
        <v>78</v>
      </c>
      <c r="K6" s="21">
        <v>510</v>
      </c>
      <c r="L6" s="22">
        <v>7</v>
      </c>
      <c r="M6" s="18"/>
      <c r="N6" s="18" t="s">
        <v>33</v>
      </c>
      <c r="O6" s="20" t="s">
        <v>79</v>
      </c>
      <c r="P6" s="21">
        <v>744</v>
      </c>
      <c r="Q6" s="28">
        <v>8.5</v>
      </c>
      <c r="R6" s="54"/>
      <c r="S6" s="37"/>
      <c r="T6" s="75"/>
    </row>
    <row r="7" spans="1:20" ht="15" customHeight="1" x14ac:dyDescent="0.25">
      <c r="A7" s="328">
        <v>1</v>
      </c>
      <c r="B7" s="353"/>
      <c r="C7" s="355" t="s">
        <v>104</v>
      </c>
      <c r="D7" s="357" t="str">
        <f>IFERROR(VLOOKUP(B7,Data!$A$2:$C$55,2,FALSE),"")</f>
        <v/>
      </c>
      <c r="E7" s="366"/>
      <c r="F7" s="361" t="str">
        <f>IFERROR(VLOOKUP(B7,Data!$A$2:$D$55,4,FALSE),"")</f>
        <v/>
      </c>
      <c r="G7" s="54"/>
      <c r="H7" s="27"/>
      <c r="I7" s="18" t="s">
        <v>12</v>
      </c>
      <c r="J7" s="20" t="s">
        <v>78</v>
      </c>
      <c r="K7" s="21">
        <v>472</v>
      </c>
      <c r="L7" s="22">
        <v>7</v>
      </c>
      <c r="M7" s="18"/>
      <c r="N7" s="18" t="s">
        <v>16</v>
      </c>
      <c r="O7" s="20" t="s">
        <v>80</v>
      </c>
      <c r="P7" s="21">
        <v>655</v>
      </c>
      <c r="Q7" s="28">
        <v>7.5</v>
      </c>
      <c r="R7" s="54"/>
      <c r="S7" s="38"/>
      <c r="T7" s="45" t="s">
        <v>74</v>
      </c>
    </row>
    <row r="8" spans="1:20" ht="15" customHeight="1" x14ac:dyDescent="0.25">
      <c r="A8" s="352"/>
      <c r="B8" s="354"/>
      <c r="C8" s="356"/>
      <c r="D8" s="358"/>
      <c r="E8" s="367"/>
      <c r="F8" s="362"/>
      <c r="G8" s="54"/>
      <c r="H8" s="27"/>
      <c r="I8" s="18" t="s">
        <v>82</v>
      </c>
      <c r="J8" s="20" t="s">
        <v>79</v>
      </c>
      <c r="K8" s="21"/>
      <c r="L8" s="22">
        <v>6.5</v>
      </c>
      <c r="M8" s="18"/>
      <c r="N8" s="18" t="s">
        <v>81</v>
      </c>
      <c r="O8" s="20" t="s">
        <v>78</v>
      </c>
      <c r="P8" s="21"/>
      <c r="Q8" s="28">
        <v>7.5</v>
      </c>
      <c r="R8" s="54"/>
      <c r="S8" s="36"/>
      <c r="T8" s="44" t="s">
        <v>130</v>
      </c>
    </row>
    <row r="9" spans="1:20" ht="15" customHeight="1" x14ac:dyDescent="0.25">
      <c r="A9" s="328">
        <v>2</v>
      </c>
      <c r="B9" s="353"/>
      <c r="C9" s="355" t="s">
        <v>104</v>
      </c>
      <c r="D9" s="357" t="str">
        <f>IFERROR(VLOOKUP(B9,Data!$A$2:$C$55,2,FALSE),"")</f>
        <v/>
      </c>
      <c r="E9" s="366"/>
      <c r="F9" s="361" t="str">
        <f>IFERROR(VLOOKUP(B9,Data!$A$2:$D$55,4,FALSE),"")</f>
        <v/>
      </c>
      <c r="G9" s="54"/>
      <c r="H9" s="27"/>
      <c r="I9" s="18" t="s">
        <v>0</v>
      </c>
      <c r="J9" s="20" t="s">
        <v>78</v>
      </c>
      <c r="K9" s="21">
        <v>661</v>
      </c>
      <c r="L9" s="22">
        <v>5.5</v>
      </c>
      <c r="M9" s="18"/>
      <c r="N9" s="18" t="s">
        <v>23</v>
      </c>
      <c r="O9" s="20" t="s">
        <v>78</v>
      </c>
      <c r="P9" s="21">
        <v>661</v>
      </c>
      <c r="Q9" s="28">
        <v>7</v>
      </c>
      <c r="R9" s="54"/>
      <c r="S9" s="36"/>
      <c r="T9" s="44" t="s">
        <v>147</v>
      </c>
    </row>
    <row r="10" spans="1:20" ht="15" customHeight="1" x14ac:dyDescent="0.25">
      <c r="A10" s="329"/>
      <c r="B10" s="354"/>
      <c r="C10" s="364"/>
      <c r="D10" s="365"/>
      <c r="E10" s="367"/>
      <c r="F10" s="368"/>
      <c r="G10" s="54"/>
      <c r="H10" s="27"/>
      <c r="I10" s="18" t="s">
        <v>8</v>
      </c>
      <c r="J10" s="20" t="s">
        <v>80</v>
      </c>
      <c r="K10" s="21">
        <v>493</v>
      </c>
      <c r="L10" s="22">
        <v>5.5</v>
      </c>
      <c r="M10" s="18"/>
      <c r="N10" s="18" t="s">
        <v>86</v>
      </c>
      <c r="O10" s="20" t="s">
        <v>80</v>
      </c>
      <c r="P10" s="21">
        <v>768</v>
      </c>
      <c r="Q10" s="28">
        <v>6.5</v>
      </c>
      <c r="R10" s="54"/>
      <c r="S10" s="36"/>
      <c r="T10" s="44" t="s">
        <v>131</v>
      </c>
    </row>
    <row r="11" spans="1:20" ht="15" customHeight="1" x14ac:dyDescent="0.25">
      <c r="A11" s="352">
        <v>3</v>
      </c>
      <c r="B11" s="353"/>
      <c r="C11" s="356" t="s">
        <v>104</v>
      </c>
      <c r="D11" s="358" t="str">
        <f>IFERROR(VLOOKUP(B11,Data!$A$2:$C$55,2,FALSE),"")</f>
        <v/>
      </c>
      <c r="E11" s="366"/>
      <c r="F11" s="362" t="str">
        <f>IFERROR(VLOOKUP(B11,Data!$A$2:$D$55,4,FALSE),"")</f>
        <v/>
      </c>
      <c r="G11" s="54"/>
      <c r="H11" s="27"/>
      <c r="I11" s="18" t="s">
        <v>110</v>
      </c>
      <c r="J11" s="20" t="s">
        <v>79</v>
      </c>
      <c r="K11" s="21">
        <v>482</v>
      </c>
      <c r="L11" s="22">
        <v>5.5</v>
      </c>
      <c r="M11" s="18"/>
      <c r="N11" s="18" t="s">
        <v>25</v>
      </c>
      <c r="O11" s="20" t="s">
        <v>80</v>
      </c>
      <c r="P11" s="21">
        <v>428</v>
      </c>
      <c r="Q11" s="28">
        <v>6.5</v>
      </c>
      <c r="R11" s="54"/>
      <c r="S11" s="36"/>
      <c r="T11" s="44" t="s">
        <v>144</v>
      </c>
    </row>
    <row r="12" spans="1:20" ht="15" customHeight="1" x14ac:dyDescent="0.25">
      <c r="A12" s="352"/>
      <c r="B12" s="354"/>
      <c r="C12" s="356"/>
      <c r="D12" s="358"/>
      <c r="E12" s="367"/>
      <c r="F12" s="362"/>
      <c r="G12" s="54"/>
      <c r="H12" s="27"/>
      <c r="I12" s="18" t="s">
        <v>11</v>
      </c>
      <c r="J12" s="20" t="s">
        <v>80</v>
      </c>
      <c r="K12" s="21">
        <v>437</v>
      </c>
      <c r="L12" s="22">
        <v>5.5</v>
      </c>
      <c r="M12" s="18"/>
      <c r="N12" s="18" t="s">
        <v>83</v>
      </c>
      <c r="O12" s="20" t="s">
        <v>79</v>
      </c>
      <c r="P12" s="21"/>
      <c r="Q12" s="28">
        <v>6</v>
      </c>
      <c r="R12" s="54"/>
      <c r="S12" s="36"/>
      <c r="T12" s="44" t="s">
        <v>146</v>
      </c>
    </row>
    <row r="13" spans="1:20" ht="15" customHeight="1" x14ac:dyDescent="0.25">
      <c r="A13" s="328">
        <v>4</v>
      </c>
      <c r="B13" s="353"/>
      <c r="C13" s="355" t="s">
        <v>99</v>
      </c>
      <c r="D13" s="357" t="str">
        <f>IFERROR(VLOOKUP(B13,Data!$A$2:$C$55,2,FALSE),"")</f>
        <v/>
      </c>
      <c r="E13" s="366"/>
      <c r="F13" s="361" t="str">
        <f>IFERROR(VLOOKUP(B13,Data!$A$2:$D$55,4,FALSE),"")</f>
        <v/>
      </c>
      <c r="G13" s="54"/>
      <c r="H13" s="27"/>
      <c r="I13" s="18" t="s">
        <v>15</v>
      </c>
      <c r="J13" s="20" t="s">
        <v>79</v>
      </c>
      <c r="K13" s="21">
        <v>416</v>
      </c>
      <c r="L13" s="22">
        <v>5</v>
      </c>
      <c r="M13" s="18"/>
      <c r="N13" s="18" t="s">
        <v>84</v>
      </c>
      <c r="O13" s="20" t="s">
        <v>79</v>
      </c>
      <c r="P13" s="21"/>
      <c r="Q13" s="28">
        <v>6</v>
      </c>
      <c r="R13" s="54"/>
      <c r="S13" s="36"/>
      <c r="T13" s="44"/>
    </row>
    <row r="14" spans="1:20" ht="15" customHeight="1" x14ac:dyDescent="0.25">
      <c r="A14" s="329"/>
      <c r="B14" s="363"/>
      <c r="C14" s="364"/>
      <c r="D14" s="365"/>
      <c r="E14" s="367"/>
      <c r="F14" s="368"/>
      <c r="G14" s="54"/>
      <c r="H14" s="27"/>
      <c r="I14" s="18" t="s">
        <v>13</v>
      </c>
      <c r="J14" s="20" t="s">
        <v>79</v>
      </c>
      <c r="K14" s="21">
        <v>393</v>
      </c>
      <c r="L14" s="22">
        <v>5</v>
      </c>
      <c r="M14" s="18"/>
      <c r="N14" s="18" t="s">
        <v>20</v>
      </c>
      <c r="O14" s="20" t="s">
        <v>80</v>
      </c>
      <c r="P14" s="21">
        <v>354</v>
      </c>
      <c r="Q14" s="28">
        <v>5</v>
      </c>
      <c r="R14" s="54"/>
      <c r="S14" s="38"/>
      <c r="T14" s="45" t="s">
        <v>75</v>
      </c>
    </row>
    <row r="15" spans="1:20" ht="15" customHeight="1" x14ac:dyDescent="0.25">
      <c r="A15" s="352">
        <v>5</v>
      </c>
      <c r="B15" s="354"/>
      <c r="C15" s="356" t="s">
        <v>100</v>
      </c>
      <c r="D15" s="358" t="str">
        <f>IFERROR(VLOOKUP(B15,Data!$A$2:$C$55,2,FALSE),"")</f>
        <v/>
      </c>
      <c r="E15" s="366"/>
      <c r="F15" s="362" t="str">
        <f>IFERROR(VLOOKUP(B15,Data!$A$2:$D$55,4,FALSE),"")</f>
        <v/>
      </c>
      <c r="G15" s="54"/>
      <c r="H15" s="27"/>
      <c r="I15" s="18" t="s">
        <v>19</v>
      </c>
      <c r="J15" s="20" t="s">
        <v>79</v>
      </c>
      <c r="K15" s="21">
        <v>355</v>
      </c>
      <c r="L15" s="22">
        <v>5</v>
      </c>
      <c r="M15" s="18"/>
      <c r="N15" s="18" t="s">
        <v>30</v>
      </c>
      <c r="O15" s="20" t="s">
        <v>79</v>
      </c>
      <c r="P15" s="21">
        <v>350</v>
      </c>
      <c r="Q15" s="28">
        <v>5</v>
      </c>
      <c r="R15" s="54"/>
      <c r="S15" s="36"/>
      <c r="T15" s="44" t="s">
        <v>136</v>
      </c>
    </row>
    <row r="16" spans="1:20" ht="15" customHeight="1" x14ac:dyDescent="0.25">
      <c r="A16" s="352"/>
      <c r="B16" s="354"/>
      <c r="C16" s="356"/>
      <c r="D16" s="358"/>
      <c r="E16" s="367"/>
      <c r="F16" s="362"/>
      <c r="G16" s="54"/>
      <c r="H16" s="27"/>
      <c r="I16" s="18" t="s">
        <v>18</v>
      </c>
      <c r="J16" s="20" t="s">
        <v>80</v>
      </c>
      <c r="K16" s="21">
        <v>258</v>
      </c>
      <c r="L16" s="22">
        <v>4.5</v>
      </c>
      <c r="M16" s="18"/>
      <c r="N16" s="18" t="s">
        <v>32</v>
      </c>
      <c r="O16" s="20" t="s">
        <v>79</v>
      </c>
      <c r="P16" s="21">
        <v>269</v>
      </c>
      <c r="Q16" s="28">
        <v>5</v>
      </c>
      <c r="R16" s="54"/>
      <c r="S16" s="36"/>
      <c r="T16" s="44" t="s">
        <v>132</v>
      </c>
    </row>
    <row r="17" spans="1:20" ht="15" customHeight="1" x14ac:dyDescent="0.25">
      <c r="A17" s="328">
        <v>6</v>
      </c>
      <c r="B17" s="353"/>
      <c r="C17" s="355" t="s">
        <v>100</v>
      </c>
      <c r="D17" s="357" t="str">
        <f>IFERROR(VLOOKUP(B17,Data!$A$2:$C$55,2,FALSE),"")</f>
        <v/>
      </c>
      <c r="E17" s="366"/>
      <c r="F17" s="361" t="str">
        <f>IFERROR(VLOOKUP(B17,Data!$A$2:$D$55,4,FALSE),"")</f>
        <v/>
      </c>
      <c r="G17" s="54"/>
      <c r="H17" s="27"/>
      <c r="I17" s="18" t="s">
        <v>27</v>
      </c>
      <c r="J17" s="20" t="s">
        <v>80</v>
      </c>
      <c r="K17" s="21">
        <v>199</v>
      </c>
      <c r="L17" s="22">
        <v>4.5</v>
      </c>
      <c r="M17" s="18"/>
      <c r="N17" s="18" t="s">
        <v>9</v>
      </c>
      <c r="O17" s="20" t="s">
        <v>79</v>
      </c>
      <c r="P17" s="21">
        <v>104</v>
      </c>
      <c r="Q17" s="28">
        <v>5</v>
      </c>
      <c r="R17" s="54"/>
      <c r="S17" s="36"/>
      <c r="T17" s="44" t="s">
        <v>145</v>
      </c>
    </row>
    <row r="18" spans="1:20" ht="15" customHeight="1" x14ac:dyDescent="0.25">
      <c r="A18" s="329"/>
      <c r="B18" s="363"/>
      <c r="C18" s="364"/>
      <c r="D18" s="365"/>
      <c r="E18" s="367"/>
      <c r="F18" s="368"/>
      <c r="G18" s="54"/>
      <c r="H18" s="27"/>
      <c r="I18" s="18" t="s">
        <v>374</v>
      </c>
      <c r="J18" s="20" t="s">
        <v>80</v>
      </c>
      <c r="K18" s="21"/>
      <c r="L18" s="22">
        <v>4.5</v>
      </c>
      <c r="M18" s="18"/>
      <c r="N18" s="18" t="s">
        <v>14</v>
      </c>
      <c r="O18" s="20" t="s">
        <v>80</v>
      </c>
      <c r="P18" s="21">
        <v>213</v>
      </c>
      <c r="Q18" s="28">
        <v>4.5</v>
      </c>
      <c r="R18" s="54"/>
      <c r="S18" s="36"/>
      <c r="T18" s="44"/>
    </row>
    <row r="19" spans="1:20" ht="15" customHeight="1" x14ac:dyDescent="0.25">
      <c r="A19" s="352">
        <v>7</v>
      </c>
      <c r="B19" s="354"/>
      <c r="C19" s="356" t="s">
        <v>100</v>
      </c>
      <c r="D19" s="358" t="str">
        <f>IFERROR(VLOOKUP(B19,Data!$A$2:$C$55,2,FALSE),"")</f>
        <v/>
      </c>
      <c r="E19" s="366"/>
      <c r="F19" s="362" t="str">
        <f>IFERROR(VLOOKUP(B19,Data!$A$2:$D$55,4,FALSE),"")</f>
        <v/>
      </c>
      <c r="G19" s="54"/>
      <c r="H19" s="27"/>
      <c r="I19" s="18" t="s">
        <v>375</v>
      </c>
      <c r="J19" s="20" t="s">
        <v>80</v>
      </c>
      <c r="K19" s="21"/>
      <c r="L19" s="22">
        <v>4.5</v>
      </c>
      <c r="M19" s="18"/>
      <c r="N19" s="18" t="s">
        <v>21</v>
      </c>
      <c r="O19" s="20" t="s">
        <v>80</v>
      </c>
      <c r="P19" s="21">
        <v>212</v>
      </c>
      <c r="Q19" s="28">
        <v>4.5</v>
      </c>
      <c r="R19" s="54"/>
      <c r="S19" s="38"/>
      <c r="T19" s="45" t="s">
        <v>76</v>
      </c>
    </row>
    <row r="20" spans="1:20" ht="15" customHeight="1" x14ac:dyDescent="0.25">
      <c r="A20" s="352"/>
      <c r="B20" s="354"/>
      <c r="C20" s="356"/>
      <c r="D20" s="358"/>
      <c r="E20" s="367"/>
      <c r="F20" s="362"/>
      <c r="G20" s="54"/>
      <c r="H20" s="27"/>
      <c r="I20" s="18" t="s">
        <v>37</v>
      </c>
      <c r="J20" s="20" t="s">
        <v>80</v>
      </c>
      <c r="K20" s="21"/>
      <c r="L20" s="22">
        <v>4.5</v>
      </c>
      <c r="M20" s="18"/>
      <c r="N20" s="18" t="s">
        <v>34</v>
      </c>
      <c r="O20" s="20" t="s">
        <v>80</v>
      </c>
      <c r="P20" s="21">
        <v>101</v>
      </c>
      <c r="Q20" s="28">
        <v>4.5</v>
      </c>
      <c r="R20" s="54"/>
      <c r="S20" s="36"/>
      <c r="T20" s="44" t="s">
        <v>166</v>
      </c>
    </row>
    <row r="21" spans="1:20" ht="15" customHeight="1" x14ac:dyDescent="0.25">
      <c r="A21" s="328">
        <v>8</v>
      </c>
      <c r="B21" s="353"/>
      <c r="C21" s="355" t="str">
        <f>IFERROR(VLOOKUP(B21,Data!$A$2:$C$55,3,FALSE),"Optional")</f>
        <v>Optional</v>
      </c>
      <c r="D21" s="357" t="str">
        <f>IFERROR(VLOOKUP(B21,Data!$A$2:$C$55,2,FALSE),"")</f>
        <v/>
      </c>
      <c r="E21" s="366"/>
      <c r="F21" s="361" t="str">
        <f>IFERROR(VLOOKUP(B21,Data!$A$2:$D$55,4,FALSE),"")</f>
        <v/>
      </c>
      <c r="G21" s="54"/>
      <c r="H21" s="27"/>
      <c r="I21" s="18" t="s">
        <v>358</v>
      </c>
      <c r="J21" s="20" t="s">
        <v>80</v>
      </c>
      <c r="K21" s="21"/>
      <c r="L21" s="22">
        <v>4.5</v>
      </c>
      <c r="M21" s="18"/>
      <c r="N21" s="181" t="s">
        <v>369</v>
      </c>
      <c r="O21" s="182" t="s">
        <v>80</v>
      </c>
      <c r="P21" s="183"/>
      <c r="Q21" s="220">
        <v>4.5</v>
      </c>
      <c r="R21" s="54"/>
      <c r="S21" s="36"/>
      <c r="T21" s="44" t="s">
        <v>167</v>
      </c>
    </row>
    <row r="22" spans="1:20" ht="15" customHeight="1" x14ac:dyDescent="0.25">
      <c r="A22" s="329"/>
      <c r="B22" s="363"/>
      <c r="C22" s="364"/>
      <c r="D22" s="365"/>
      <c r="E22" s="367"/>
      <c r="F22" s="368"/>
      <c r="G22" s="54"/>
      <c r="H22" s="27"/>
      <c r="I22" s="18" t="s">
        <v>402</v>
      </c>
      <c r="J22" s="20" t="s">
        <v>80</v>
      </c>
      <c r="K22" s="21"/>
      <c r="L22" s="22">
        <v>4.5</v>
      </c>
      <c r="M22" s="18"/>
      <c r="N22" s="225" t="s">
        <v>42</v>
      </c>
      <c r="O22" s="226" t="s">
        <v>80</v>
      </c>
      <c r="P22" s="227"/>
      <c r="Q22" s="228">
        <v>4.5</v>
      </c>
      <c r="R22" s="54"/>
      <c r="S22" s="36"/>
      <c r="T22" s="44" t="s">
        <v>168</v>
      </c>
    </row>
    <row r="23" spans="1:20" ht="15" customHeight="1" x14ac:dyDescent="0.25">
      <c r="A23" s="352">
        <v>9</v>
      </c>
      <c r="B23" s="354"/>
      <c r="C23" s="356" t="s">
        <v>98</v>
      </c>
      <c r="D23" s="358" t="str">
        <f>IFERROR(VLOOKUP(B23,Data!$A$2:$C$55,2,FALSE),"")</f>
        <v/>
      </c>
      <c r="E23" s="366"/>
      <c r="F23" s="362" t="str">
        <f>IFERROR(VLOOKUP(B23,Data!$A$2:$D$55,4,FALSE),"")</f>
        <v/>
      </c>
      <c r="G23" s="54"/>
      <c r="H23" s="27"/>
      <c r="I23" s="18" t="s">
        <v>403</v>
      </c>
      <c r="J23" s="20" t="s">
        <v>80</v>
      </c>
      <c r="K23" s="21"/>
      <c r="L23" s="22">
        <v>4.5</v>
      </c>
      <c r="M23" s="18"/>
      <c r="N23" s="19"/>
      <c r="O23" s="19"/>
      <c r="P23" s="19"/>
      <c r="Q23" s="26"/>
      <c r="R23" s="54"/>
      <c r="S23" s="36"/>
      <c r="T23" s="44" t="s">
        <v>169</v>
      </c>
    </row>
    <row r="24" spans="1:20" ht="15" customHeight="1" x14ac:dyDescent="0.25">
      <c r="A24" s="352"/>
      <c r="B24" s="354"/>
      <c r="C24" s="356"/>
      <c r="D24" s="358"/>
      <c r="E24" s="367"/>
      <c r="F24" s="362"/>
      <c r="G24" s="54"/>
      <c r="H24" s="24"/>
      <c r="I24" s="18" t="s">
        <v>404</v>
      </c>
      <c r="J24" s="20" t="s">
        <v>80</v>
      </c>
      <c r="K24" s="21"/>
      <c r="L24" s="22">
        <v>4.5</v>
      </c>
      <c r="M24" s="18"/>
      <c r="N24" s="19"/>
      <c r="O24" s="19"/>
      <c r="P24" s="19"/>
      <c r="Q24" s="26"/>
      <c r="R24" s="54"/>
      <c r="S24" s="81"/>
      <c r="T24" s="82"/>
    </row>
    <row r="25" spans="1:20" ht="15" customHeight="1" x14ac:dyDescent="0.25">
      <c r="A25" s="328">
        <v>10</v>
      </c>
      <c r="B25" s="353"/>
      <c r="C25" s="355" t="s">
        <v>98</v>
      </c>
      <c r="D25" s="357" t="str">
        <f>IFERROR(VLOOKUP(B25,Data!$A$2:$C$55,2,FALSE),"")</f>
        <v/>
      </c>
      <c r="E25" s="366"/>
      <c r="F25" s="361" t="str">
        <f>IFERROR(VLOOKUP(B25,Data!$A$2:$D$55,4,FALSE),"")</f>
        <v/>
      </c>
      <c r="G25" s="54"/>
      <c r="H25" s="25"/>
      <c r="I25" s="18"/>
      <c r="J25" s="20"/>
      <c r="K25" s="21"/>
      <c r="L25" s="22"/>
      <c r="M25" s="18"/>
      <c r="N25" s="371" t="s">
        <v>113</v>
      </c>
      <c r="O25" s="371"/>
      <c r="P25" s="371"/>
      <c r="Q25" s="372"/>
      <c r="R25" s="54"/>
      <c r="S25" s="81"/>
      <c r="T25" s="406" t="s">
        <v>178</v>
      </c>
    </row>
    <row r="26" spans="1:20" ht="15" customHeight="1" x14ac:dyDescent="0.25">
      <c r="A26" s="329"/>
      <c r="B26" s="363"/>
      <c r="C26" s="364"/>
      <c r="D26" s="365"/>
      <c r="E26" s="367"/>
      <c r="F26" s="368"/>
      <c r="G26" s="54"/>
      <c r="H26" s="27"/>
      <c r="I26" s="18"/>
      <c r="J26" s="20"/>
      <c r="K26" s="21"/>
      <c r="L26" s="22"/>
      <c r="M26" s="18"/>
      <c r="N26" s="19" t="s">
        <v>57</v>
      </c>
      <c r="O26" s="19" t="s">
        <v>77</v>
      </c>
      <c r="P26" s="19" t="s">
        <v>101</v>
      </c>
      <c r="Q26" s="26" t="s">
        <v>106</v>
      </c>
      <c r="R26" s="54"/>
      <c r="S26" s="81"/>
      <c r="T26" s="407"/>
    </row>
    <row r="27" spans="1:20" ht="15" customHeight="1" x14ac:dyDescent="0.25">
      <c r="A27" s="369">
        <v>11</v>
      </c>
      <c r="B27" s="354"/>
      <c r="C27" s="375" t="s">
        <v>98</v>
      </c>
      <c r="D27" s="357" t="str">
        <f>IFERROR(VLOOKUP(B27,Data!$A$2:$C$55,2,FALSE),"")</f>
        <v/>
      </c>
      <c r="E27" s="366"/>
      <c r="F27" s="361" t="str">
        <f>IFERROR(VLOOKUP(B27,Data!$A$2:$D$55,4,FALSE),"")</f>
        <v/>
      </c>
      <c r="G27" s="54"/>
      <c r="H27" s="27"/>
      <c r="I27" s="377" t="s">
        <v>112</v>
      </c>
      <c r="J27" s="378"/>
      <c r="K27" s="378"/>
      <c r="L27" s="379"/>
      <c r="M27" s="18"/>
      <c r="N27" s="18" t="s">
        <v>5</v>
      </c>
      <c r="O27" s="20" t="s">
        <v>78</v>
      </c>
      <c r="P27" s="21">
        <v>705</v>
      </c>
      <c r="Q27" s="28">
        <v>8</v>
      </c>
      <c r="R27" s="54"/>
      <c r="S27" s="81"/>
      <c r="T27" s="82"/>
    </row>
    <row r="28" spans="1:20" ht="15" customHeight="1" x14ac:dyDescent="0.25">
      <c r="A28" s="370"/>
      <c r="B28" s="354"/>
      <c r="C28" s="376"/>
      <c r="D28" s="365"/>
      <c r="E28" s="367"/>
      <c r="F28" s="368"/>
      <c r="G28" s="54"/>
      <c r="H28" s="27"/>
      <c r="I28" s="19" t="s">
        <v>57</v>
      </c>
      <c r="J28" s="19" t="s">
        <v>77</v>
      </c>
      <c r="K28" s="19" t="s">
        <v>101</v>
      </c>
      <c r="L28" s="221" t="s">
        <v>106</v>
      </c>
      <c r="M28" s="18"/>
      <c r="N28" s="18" t="s">
        <v>3</v>
      </c>
      <c r="O28" s="20" t="s">
        <v>79</v>
      </c>
      <c r="P28" s="21">
        <v>788</v>
      </c>
      <c r="Q28" s="28">
        <v>7.5</v>
      </c>
      <c r="R28" s="54"/>
      <c r="S28" s="81"/>
      <c r="T28" s="82" t="s">
        <v>179</v>
      </c>
    </row>
    <row r="29" spans="1:20" ht="15" customHeight="1" thickBot="1" x14ac:dyDescent="0.3">
      <c r="A29" s="395" t="s">
        <v>177</v>
      </c>
      <c r="B29" s="396"/>
      <c r="C29" s="396"/>
      <c r="D29" s="396"/>
      <c r="E29" s="42"/>
      <c r="F29" s="43"/>
      <c r="G29" s="54"/>
      <c r="H29" s="27"/>
      <c r="I29" s="18" t="s">
        <v>28</v>
      </c>
      <c r="J29" s="20" t="s">
        <v>78</v>
      </c>
      <c r="K29" s="21">
        <v>709</v>
      </c>
      <c r="L29" s="222">
        <v>8</v>
      </c>
      <c r="M29" s="18"/>
      <c r="N29" s="18" t="s">
        <v>4</v>
      </c>
      <c r="O29" s="20" t="s">
        <v>78</v>
      </c>
      <c r="P29" s="21">
        <v>686</v>
      </c>
      <c r="Q29" s="28">
        <v>7.5</v>
      </c>
      <c r="R29" s="54"/>
      <c r="S29" s="39"/>
      <c r="T29" s="40"/>
    </row>
    <row r="30" spans="1:20" ht="15" customHeight="1" thickBot="1" x14ac:dyDescent="0.3">
      <c r="A30" s="397"/>
      <c r="B30" s="398"/>
      <c r="C30" s="398"/>
      <c r="D30" s="398"/>
      <c r="E30" s="401" t="s">
        <v>73</v>
      </c>
      <c r="F30" s="389">
        <f>SUM(F7:F28)</f>
        <v>0</v>
      </c>
      <c r="G30" s="54"/>
      <c r="H30" s="27"/>
      <c r="I30" s="18" t="s">
        <v>26</v>
      </c>
      <c r="J30" s="20" t="s">
        <v>78</v>
      </c>
      <c r="K30" s="21">
        <v>563</v>
      </c>
      <c r="L30" s="222">
        <v>6.5</v>
      </c>
      <c r="M30" s="18"/>
      <c r="N30" s="18" t="s">
        <v>10</v>
      </c>
      <c r="O30" s="20" t="s">
        <v>80</v>
      </c>
      <c r="P30" s="21">
        <v>515</v>
      </c>
      <c r="Q30" s="28">
        <v>6</v>
      </c>
      <c r="R30" s="54"/>
      <c r="S30" s="55"/>
      <c r="T30" s="55"/>
    </row>
    <row r="31" spans="1:20" ht="15" customHeight="1" thickBot="1" x14ac:dyDescent="0.3">
      <c r="A31" s="397"/>
      <c r="B31" s="398"/>
      <c r="C31" s="398"/>
      <c r="D31" s="398"/>
      <c r="E31" s="349"/>
      <c r="F31" s="390"/>
      <c r="G31" s="54"/>
      <c r="H31" s="27"/>
      <c r="I31" s="18" t="s">
        <v>31</v>
      </c>
      <c r="J31" s="20" t="s">
        <v>80</v>
      </c>
      <c r="K31" s="21">
        <v>488</v>
      </c>
      <c r="L31" s="222">
        <v>6</v>
      </c>
      <c r="M31" s="18"/>
      <c r="N31" s="18" t="s">
        <v>7</v>
      </c>
      <c r="O31" s="20" t="s">
        <v>80</v>
      </c>
      <c r="P31" s="21">
        <v>328</v>
      </c>
      <c r="Q31" s="28">
        <v>5</v>
      </c>
      <c r="R31" s="54"/>
      <c r="S31" s="56"/>
      <c r="T31" s="56"/>
    </row>
    <row r="32" spans="1:20" ht="15" customHeight="1" thickBot="1" x14ac:dyDescent="0.3">
      <c r="A32" s="397"/>
      <c r="B32" s="398"/>
      <c r="C32" s="398"/>
      <c r="D32" s="398"/>
      <c r="E32" s="402" t="s">
        <v>102</v>
      </c>
      <c r="F32" s="391">
        <v>70</v>
      </c>
      <c r="G32" s="54"/>
      <c r="H32" s="27"/>
      <c r="I32" s="18" t="s">
        <v>36</v>
      </c>
      <c r="J32" s="20" t="s">
        <v>78</v>
      </c>
      <c r="K32" s="21">
        <v>312</v>
      </c>
      <c r="L32" s="222">
        <v>5.5</v>
      </c>
      <c r="M32" s="224"/>
      <c r="N32" s="18" t="s">
        <v>24</v>
      </c>
      <c r="O32" s="20" t="s">
        <v>79</v>
      </c>
      <c r="P32" s="21">
        <v>259</v>
      </c>
      <c r="Q32" s="28">
        <v>4.5</v>
      </c>
      <c r="R32" s="54"/>
      <c r="S32" s="56"/>
      <c r="T32" s="56"/>
    </row>
    <row r="33" spans="1:20" ht="15" customHeight="1" thickBot="1" x14ac:dyDescent="0.3">
      <c r="A33" s="397"/>
      <c r="B33" s="398"/>
      <c r="C33" s="398"/>
      <c r="D33" s="398"/>
      <c r="E33" s="403"/>
      <c r="F33" s="392"/>
      <c r="G33" s="54"/>
      <c r="H33" s="24"/>
      <c r="I33" s="18" t="s">
        <v>372</v>
      </c>
      <c r="J33" s="20" t="s">
        <v>78</v>
      </c>
      <c r="K33" s="21"/>
      <c r="L33" s="222">
        <v>5</v>
      </c>
      <c r="M33" s="224"/>
      <c r="N33" s="18" t="s">
        <v>370</v>
      </c>
      <c r="O33" s="20" t="s">
        <v>80</v>
      </c>
      <c r="P33" s="21"/>
      <c r="Q33" s="28">
        <v>4.5</v>
      </c>
      <c r="R33" s="54"/>
      <c r="S33" s="56"/>
      <c r="T33" s="56"/>
    </row>
    <row r="34" spans="1:20" ht="15.75" thickBot="1" x14ac:dyDescent="0.3">
      <c r="A34" s="397"/>
      <c r="B34" s="398"/>
      <c r="C34" s="398"/>
      <c r="D34" s="398"/>
      <c r="E34" s="404" t="s">
        <v>109</v>
      </c>
      <c r="F34" s="393">
        <f>F32-F30</f>
        <v>70</v>
      </c>
      <c r="G34" s="54"/>
      <c r="H34" s="25"/>
      <c r="I34" s="18" t="s">
        <v>47</v>
      </c>
      <c r="J34" s="20" t="s">
        <v>79</v>
      </c>
      <c r="K34" s="21">
        <v>391</v>
      </c>
      <c r="L34" s="222">
        <v>5</v>
      </c>
      <c r="M34" s="224"/>
      <c r="N34" s="18"/>
      <c r="O34" s="20"/>
      <c r="P34" s="21"/>
      <c r="Q34" s="28"/>
      <c r="R34" s="54"/>
      <c r="S34" s="56"/>
      <c r="T34" s="56"/>
    </row>
    <row r="35" spans="1:20" ht="15.75" thickBot="1" x14ac:dyDescent="0.3">
      <c r="A35" s="397"/>
      <c r="B35" s="398"/>
      <c r="C35" s="398"/>
      <c r="D35" s="398"/>
      <c r="E35" s="405"/>
      <c r="F35" s="394"/>
      <c r="G35" s="54"/>
      <c r="H35" s="27"/>
      <c r="I35" s="18" t="s">
        <v>39</v>
      </c>
      <c r="J35" s="20" t="s">
        <v>80</v>
      </c>
      <c r="K35" s="21">
        <v>93</v>
      </c>
      <c r="L35" s="222">
        <v>5</v>
      </c>
      <c r="M35" s="224"/>
      <c r="N35" s="18"/>
      <c r="O35" s="20"/>
      <c r="P35" s="21"/>
      <c r="Q35" s="28"/>
      <c r="R35" s="54"/>
      <c r="S35" s="56"/>
      <c r="T35" s="56"/>
    </row>
    <row r="36" spans="1:20" ht="15.75" thickBot="1" x14ac:dyDescent="0.3">
      <c r="A36" s="399"/>
      <c r="B36" s="400"/>
      <c r="C36" s="400"/>
      <c r="D36" s="400"/>
      <c r="E36" s="17"/>
      <c r="F36" s="41"/>
      <c r="G36" s="54"/>
      <c r="H36" s="27"/>
      <c r="I36" s="18" t="s">
        <v>85</v>
      </c>
      <c r="J36" s="20" t="s">
        <v>80</v>
      </c>
      <c r="K36" s="21"/>
      <c r="L36" s="222">
        <v>5</v>
      </c>
      <c r="M36" s="224"/>
      <c r="N36" s="18"/>
      <c r="O36" s="20"/>
      <c r="P36" s="21"/>
      <c r="Q36" s="28"/>
      <c r="R36" s="54"/>
      <c r="S36" s="56"/>
      <c r="T36" s="56"/>
    </row>
    <row r="37" spans="1:20" ht="15.75" customHeight="1" thickBot="1" x14ac:dyDescent="0.3">
      <c r="A37" s="380" t="s">
        <v>143</v>
      </c>
      <c r="B37" s="381"/>
      <c r="C37" s="381"/>
      <c r="D37" s="381"/>
      <c r="E37" s="381"/>
      <c r="F37" s="382"/>
      <c r="G37" s="54"/>
      <c r="H37" s="27"/>
      <c r="I37" s="18" t="s">
        <v>38</v>
      </c>
      <c r="J37" s="20" t="s">
        <v>80</v>
      </c>
      <c r="K37" s="21">
        <v>188</v>
      </c>
      <c r="L37" s="222">
        <v>4.5</v>
      </c>
      <c r="M37" s="224"/>
      <c r="N37" s="18"/>
      <c r="O37" s="20"/>
      <c r="P37" s="21"/>
      <c r="Q37" s="28"/>
      <c r="R37" s="54"/>
      <c r="S37" s="56"/>
      <c r="T37" s="56"/>
    </row>
    <row r="38" spans="1:20" ht="15.75" customHeight="1" thickBot="1" x14ac:dyDescent="0.3">
      <c r="A38" s="383"/>
      <c r="B38" s="384"/>
      <c r="C38" s="384"/>
      <c r="D38" s="384"/>
      <c r="E38" s="384"/>
      <c r="F38" s="385"/>
      <c r="G38" s="54"/>
      <c r="H38" s="27"/>
      <c r="I38" s="18" t="s">
        <v>35</v>
      </c>
      <c r="J38" s="20" t="s">
        <v>80</v>
      </c>
      <c r="K38" s="21">
        <v>112</v>
      </c>
      <c r="L38" s="222">
        <v>4.5</v>
      </c>
      <c r="M38" s="224"/>
      <c r="N38" s="18"/>
      <c r="O38" s="20"/>
      <c r="P38" s="21"/>
      <c r="Q38" s="28"/>
      <c r="R38" s="54"/>
      <c r="S38" s="56"/>
      <c r="T38" s="56"/>
    </row>
    <row r="39" spans="1:20" ht="15.75" customHeight="1" thickBot="1" x14ac:dyDescent="0.3">
      <c r="A39" s="383"/>
      <c r="B39" s="384"/>
      <c r="C39" s="384"/>
      <c r="D39" s="384"/>
      <c r="E39" s="384"/>
      <c r="F39" s="385"/>
      <c r="G39" s="54"/>
      <c r="H39" s="27"/>
      <c r="I39" s="18" t="s">
        <v>357</v>
      </c>
      <c r="J39" s="21" t="s">
        <v>80</v>
      </c>
      <c r="K39" s="18"/>
      <c r="L39" s="223">
        <v>4.5</v>
      </c>
      <c r="M39" s="224"/>
      <c r="N39" s="18"/>
      <c r="O39" s="20"/>
      <c r="P39" s="21"/>
      <c r="Q39" s="28"/>
      <c r="R39" s="54"/>
      <c r="S39" s="56"/>
      <c r="T39" s="56"/>
    </row>
    <row r="40" spans="1:20" ht="15.75" customHeight="1" thickBot="1" x14ac:dyDescent="0.3">
      <c r="A40" s="383"/>
      <c r="B40" s="384"/>
      <c r="C40" s="384"/>
      <c r="D40" s="384"/>
      <c r="E40" s="384"/>
      <c r="F40" s="385"/>
      <c r="G40" s="54"/>
      <c r="H40" s="27"/>
      <c r="I40" s="18"/>
      <c r="J40" s="20"/>
      <c r="K40" s="21"/>
      <c r="L40" s="222"/>
      <c r="M40" s="224"/>
      <c r="N40" s="181"/>
      <c r="O40" s="182"/>
      <c r="P40" s="183"/>
      <c r="Q40" s="220"/>
      <c r="R40" s="54"/>
      <c r="S40" s="56"/>
      <c r="T40" s="56"/>
    </row>
    <row r="41" spans="1:20" ht="15.75" customHeight="1" thickBot="1" x14ac:dyDescent="0.3">
      <c r="A41" s="383"/>
      <c r="B41" s="384"/>
      <c r="C41" s="384"/>
      <c r="D41" s="384"/>
      <c r="E41" s="384"/>
      <c r="F41" s="385"/>
      <c r="G41" s="54"/>
      <c r="H41" s="314"/>
      <c r="I41" s="181"/>
      <c r="J41" s="182"/>
      <c r="K41" s="183"/>
      <c r="L41" s="315"/>
      <c r="M41" s="316"/>
      <c r="N41" s="181"/>
      <c r="O41" s="181"/>
      <c r="P41" s="181"/>
      <c r="Q41" s="184"/>
      <c r="R41" s="54"/>
      <c r="S41" s="56"/>
      <c r="T41" s="56"/>
    </row>
    <row r="42" spans="1:20" ht="15.75" customHeight="1" thickBot="1" x14ac:dyDescent="0.3">
      <c r="A42" s="383"/>
      <c r="B42" s="384"/>
      <c r="C42" s="384"/>
      <c r="D42" s="384"/>
      <c r="E42" s="384"/>
      <c r="F42" s="385"/>
      <c r="G42" s="54"/>
      <c r="H42" s="292"/>
      <c r="I42" s="293"/>
      <c r="J42" s="294"/>
      <c r="K42" s="295"/>
      <c r="L42" s="296"/>
      <c r="M42" s="297"/>
      <c r="N42" s="293"/>
      <c r="O42" s="293"/>
      <c r="P42" s="293"/>
      <c r="Q42" s="298"/>
      <c r="R42" s="54"/>
      <c r="S42" s="56"/>
      <c r="T42" s="56"/>
    </row>
    <row r="43" spans="1:20" ht="15.75" customHeight="1" thickBot="1" x14ac:dyDescent="0.3">
      <c r="A43" s="383"/>
      <c r="B43" s="384"/>
      <c r="C43" s="384"/>
      <c r="D43" s="384"/>
      <c r="E43" s="384"/>
      <c r="F43" s="385"/>
      <c r="G43" s="54"/>
      <c r="H43" s="27"/>
      <c r="I43" s="18"/>
      <c r="J43" s="20"/>
      <c r="K43" s="21"/>
      <c r="L43" s="222"/>
      <c r="M43" s="224"/>
      <c r="N43" s="18"/>
      <c r="O43" s="18"/>
      <c r="P43" s="18"/>
      <c r="Q43" s="29"/>
      <c r="R43" s="54"/>
      <c r="S43" s="56"/>
      <c r="T43" s="56"/>
    </row>
    <row r="44" spans="1:20" ht="15.75" customHeight="1" thickBot="1" x14ac:dyDescent="0.3">
      <c r="A44" s="383"/>
      <c r="B44" s="384"/>
      <c r="C44" s="384"/>
      <c r="D44" s="384"/>
      <c r="E44" s="384"/>
      <c r="F44" s="385"/>
      <c r="G44" s="54"/>
      <c r="H44" s="27"/>
      <c r="I44" s="18"/>
      <c r="J44" s="20"/>
      <c r="K44" s="21"/>
      <c r="L44" s="222"/>
      <c r="M44" s="224"/>
      <c r="N44" s="18"/>
      <c r="O44" s="18"/>
      <c r="P44" s="18"/>
      <c r="Q44" s="29"/>
      <c r="R44" s="54"/>
      <c r="S44" s="56"/>
      <c r="T44" s="56"/>
    </row>
    <row r="45" spans="1:20" ht="15.75" customHeight="1" thickBot="1" x14ac:dyDescent="0.3">
      <c r="A45" s="383"/>
      <c r="B45" s="384"/>
      <c r="C45" s="384"/>
      <c r="D45" s="384"/>
      <c r="E45" s="384"/>
      <c r="F45" s="385"/>
      <c r="G45" s="54"/>
      <c r="H45" s="27"/>
      <c r="I45" s="18"/>
      <c r="J45" s="21"/>
      <c r="K45" s="18"/>
      <c r="L45" s="223"/>
      <c r="M45" s="181"/>
      <c r="N45" s="181"/>
      <c r="O45" s="181"/>
      <c r="P45" s="181"/>
      <c r="Q45" s="184"/>
      <c r="R45" s="54"/>
      <c r="S45" s="56"/>
      <c r="T45" s="56"/>
    </row>
    <row r="46" spans="1:20" ht="15.75" customHeight="1" thickBot="1" x14ac:dyDescent="0.3">
      <c r="A46" s="386"/>
      <c r="B46" s="387"/>
      <c r="C46" s="387"/>
      <c r="D46" s="387"/>
      <c r="E46" s="387"/>
      <c r="F46" s="388"/>
      <c r="G46" s="54"/>
      <c r="H46" s="30"/>
      <c r="I46" s="31"/>
      <c r="J46" s="32"/>
      <c r="K46" s="33"/>
      <c r="L46" s="34"/>
      <c r="M46" s="31"/>
      <c r="N46" s="31"/>
      <c r="O46" s="31"/>
      <c r="P46" s="31"/>
      <c r="Q46" s="35"/>
      <c r="R46" s="54"/>
      <c r="S46" s="56"/>
      <c r="T46" s="56"/>
    </row>
    <row r="47" spans="1:20" ht="15.75" thickBot="1" x14ac:dyDescent="0.3">
      <c r="A47" s="46"/>
      <c r="B47" s="46"/>
      <c r="C47" s="46"/>
      <c r="D47" s="46"/>
      <c r="E47" s="46"/>
      <c r="F47" s="46"/>
      <c r="G47" s="47"/>
      <c r="H47" s="46"/>
      <c r="I47" s="46"/>
      <c r="J47" s="46"/>
      <c r="K47" s="46"/>
      <c r="L47" s="46"/>
      <c r="M47" s="46"/>
      <c r="N47" s="46"/>
      <c r="O47" s="46"/>
      <c r="P47" s="46"/>
      <c r="Q47" s="46"/>
      <c r="R47" s="57"/>
      <c r="S47" s="56"/>
      <c r="T47" s="56"/>
    </row>
    <row r="48" spans="1:20" ht="15.75" thickBot="1" x14ac:dyDescent="0.3">
      <c r="A48" s="47"/>
      <c r="B48" s="47"/>
      <c r="C48" s="47"/>
      <c r="D48" s="47"/>
      <c r="E48" s="47"/>
      <c r="F48" s="47"/>
      <c r="G48" s="47"/>
      <c r="H48" s="47"/>
      <c r="I48" s="47"/>
      <c r="J48" s="47"/>
      <c r="K48" s="47"/>
      <c r="L48" s="47"/>
      <c r="M48" s="47"/>
      <c r="N48" s="47"/>
      <c r="O48" s="47"/>
      <c r="P48" s="47"/>
      <c r="Q48" s="47"/>
      <c r="R48" s="47"/>
      <c r="S48" s="56"/>
      <c r="T48" s="56"/>
    </row>
    <row r="49" spans="19:20" ht="15.75" thickBot="1" x14ac:dyDescent="0.3">
      <c r="S49" s="56"/>
      <c r="T49" s="56"/>
    </row>
    <row r="50" spans="19:20" ht="15.75" thickBot="1" x14ac:dyDescent="0.3">
      <c r="S50" s="56"/>
      <c r="T50" s="56"/>
    </row>
    <row r="51" spans="19:20" ht="15.75" thickBot="1" x14ac:dyDescent="0.3">
      <c r="S51" s="56"/>
      <c r="T51" s="56"/>
    </row>
    <row r="52" spans="19:20" ht="15.75" thickBot="1" x14ac:dyDescent="0.3">
      <c r="S52" s="56"/>
      <c r="T52" s="56"/>
    </row>
    <row r="53" spans="19:20" ht="15.75" thickBot="1" x14ac:dyDescent="0.3">
      <c r="S53" s="56"/>
      <c r="T53" s="56"/>
    </row>
    <row r="54" spans="19:20" ht="15.75" thickBot="1" x14ac:dyDescent="0.3">
      <c r="S54" s="56"/>
      <c r="T54" s="56"/>
    </row>
    <row r="55" spans="19:20" ht="15.75" thickBot="1" x14ac:dyDescent="0.3">
      <c r="S55" s="56"/>
      <c r="T55" s="56"/>
    </row>
    <row r="56" spans="19:20" ht="15.75" thickBot="1" x14ac:dyDescent="0.3">
      <c r="S56" s="58"/>
      <c r="T56" s="56"/>
    </row>
    <row r="57" spans="19:20" x14ac:dyDescent="0.25">
      <c r="S57" s="47"/>
      <c r="T57" s="59"/>
    </row>
  </sheetData>
  <sortState ref="I5:L17">
    <sortCondition descending="1" ref="L5:L17"/>
    <sortCondition descending="1" ref="K5:K17"/>
  </sortState>
  <mergeCells count="91">
    <mergeCell ref="E21:E22"/>
    <mergeCell ref="E23:E24"/>
    <mergeCell ref="D23:D24"/>
    <mergeCell ref="T25:T26"/>
    <mergeCell ref="N25:Q25"/>
    <mergeCell ref="I27:L27"/>
    <mergeCell ref="A37:F46"/>
    <mergeCell ref="F30:F31"/>
    <mergeCell ref="F32:F33"/>
    <mergeCell ref="F34:F35"/>
    <mergeCell ref="A29:D36"/>
    <mergeCell ref="E30:E31"/>
    <mergeCell ref="E32:E33"/>
    <mergeCell ref="E34:E35"/>
    <mergeCell ref="E25:E26"/>
    <mergeCell ref="N3:Q3"/>
    <mergeCell ref="E27:E28"/>
    <mergeCell ref="F11:F12"/>
    <mergeCell ref="F9:F10"/>
    <mergeCell ref="F13:F14"/>
    <mergeCell ref="E5:E6"/>
    <mergeCell ref="E7:E8"/>
    <mergeCell ref="E9:E10"/>
    <mergeCell ref="E11:E12"/>
    <mergeCell ref="I3:L3"/>
    <mergeCell ref="F23:F24"/>
    <mergeCell ref="F25:F26"/>
    <mergeCell ref="F27:F28"/>
    <mergeCell ref="F15:F16"/>
    <mergeCell ref="F21:F22"/>
    <mergeCell ref="E13:E14"/>
    <mergeCell ref="A23:A24"/>
    <mergeCell ref="A25:A26"/>
    <mergeCell ref="A27:A28"/>
    <mergeCell ref="C21:C22"/>
    <mergeCell ref="D21:D22"/>
    <mergeCell ref="B23:B24"/>
    <mergeCell ref="B25:B26"/>
    <mergeCell ref="B27:B28"/>
    <mergeCell ref="C23:C24"/>
    <mergeCell ref="C25:C26"/>
    <mergeCell ref="D25:D26"/>
    <mergeCell ref="C27:C28"/>
    <mergeCell ref="D27:D28"/>
    <mergeCell ref="E15:E16"/>
    <mergeCell ref="C19:C20"/>
    <mergeCell ref="D19:D20"/>
    <mergeCell ref="F19:F20"/>
    <mergeCell ref="F17:F18"/>
    <mergeCell ref="E17:E18"/>
    <mergeCell ref="E19:E20"/>
    <mergeCell ref="C11:C12"/>
    <mergeCell ref="D11:D12"/>
    <mergeCell ref="C17:C18"/>
    <mergeCell ref="D17:D18"/>
    <mergeCell ref="C13:C14"/>
    <mergeCell ref="D13:D14"/>
    <mergeCell ref="C15:C16"/>
    <mergeCell ref="D15:D16"/>
    <mergeCell ref="F7:F8"/>
    <mergeCell ref="B19:B20"/>
    <mergeCell ref="B21:B22"/>
    <mergeCell ref="A11:A12"/>
    <mergeCell ref="A13:A14"/>
    <mergeCell ref="A15:A16"/>
    <mergeCell ref="A17:A18"/>
    <mergeCell ref="A19:A20"/>
    <mergeCell ref="A21:A22"/>
    <mergeCell ref="B9:B10"/>
    <mergeCell ref="B11:B12"/>
    <mergeCell ref="B13:B14"/>
    <mergeCell ref="B15:B16"/>
    <mergeCell ref="B17:B18"/>
    <mergeCell ref="C9:C10"/>
    <mergeCell ref="D9:D10"/>
    <mergeCell ref="A9:A10"/>
    <mergeCell ref="S1:T2"/>
    <mergeCell ref="C3:F3"/>
    <mergeCell ref="C4:F4"/>
    <mergeCell ref="H1:Q2"/>
    <mergeCell ref="A1:F1"/>
    <mergeCell ref="A5:A6"/>
    <mergeCell ref="B5:B6"/>
    <mergeCell ref="C5:C6"/>
    <mergeCell ref="D5:D6"/>
    <mergeCell ref="F5:F6"/>
    <mergeCell ref="A7:A8"/>
    <mergeCell ref="B7:B8"/>
    <mergeCell ref="C7:C8"/>
    <mergeCell ref="D7:D8"/>
    <mergeCell ref="T4:T5"/>
  </mergeCells>
  <conditionalFormatting sqref="F34">
    <cfRule type="cellIs" dxfId="8" priority="1" operator="lessThan">
      <formula>0</formula>
    </cfRule>
  </conditionalFormatting>
  <printOptions horizontalCentered="1" verticalCentered="1"/>
  <pageMargins left="0.19685039370078741" right="0.19685039370078741" top="0.19685039370078741" bottom="0.19685039370078741" header="0.31496062992125984" footer="0.31496062992125984"/>
  <pageSetup paperSize="9" scale="81" orientation="portrait" r:id="rId1"/>
  <drawing r:id="rId2"/>
  <extLst>
    <ext xmlns:x14="http://schemas.microsoft.com/office/spreadsheetml/2009/9/main" uri="{CCE6A557-97BC-4b89-ADB6-D9C93CAAB3DF}">
      <x14:dataValidations xmlns:xm="http://schemas.microsoft.com/office/excel/2006/main" disablePrompts="1" count="6">
        <x14:dataValidation type="list" allowBlank="1" showInputMessage="1" showErrorMessage="1">
          <x14:formula1>
            <xm:f>Data!$J$2:$J$4</xm:f>
          </x14:formula1>
          <xm:sqref>E7:E28</xm:sqref>
        </x14:dataValidation>
        <x14:dataValidation type="list" allowBlank="1" showInputMessage="1" showErrorMessage="1">
          <x14:formula1>
            <xm:f>Data!$A$31:$A$47</xm:f>
          </x14:formula1>
          <xm:sqref>B15:B20</xm:sqref>
        </x14:dataValidation>
        <x14:dataValidation type="list" allowBlank="1" showInputMessage="1" showErrorMessage="1">
          <x14:formula1>
            <xm:f>Data!$A$49:$A$55</xm:f>
          </x14:formula1>
          <xm:sqref>B13</xm:sqref>
        </x14:dataValidation>
        <x14:dataValidation type="list" allowBlank="1" showInputMessage="1" showErrorMessage="1">
          <x14:formula1>
            <xm:f>Data!$A$3:$A$16</xm:f>
          </x14:formula1>
          <xm:sqref>B7:B12</xm:sqref>
        </x14:dataValidation>
        <x14:dataValidation type="list" allowBlank="1" showInputMessage="1" showErrorMessage="1">
          <x14:formula1>
            <xm:f>Data!$A$19:$A$29</xm:f>
          </x14:formula1>
          <xm:sqref>B23:B28</xm:sqref>
        </x14:dataValidation>
        <x14:dataValidation type="list" allowBlank="1" showInputMessage="1" showErrorMessage="1">
          <x14:formula1>
            <xm:f>Data!$A$3:$A$55</xm:f>
          </x14:formula1>
          <xm:sqref>B21:B22</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3"/>
  <sheetViews>
    <sheetView zoomScale="85" zoomScaleNormal="85" workbookViewId="0">
      <pane ySplit="1" topLeftCell="A2" activePane="bottomLeft" state="frozen"/>
      <selection activeCell="M27" sqref="M27"/>
      <selection pane="bottomLeft" activeCell="H3" sqref="H3"/>
    </sheetView>
  </sheetViews>
  <sheetFormatPr defaultRowHeight="15" x14ac:dyDescent="0.25"/>
  <cols>
    <col min="1" max="1" width="19.28515625" bestFit="1" customWidth="1"/>
    <col min="8" max="8" width="19.28515625" bestFit="1" customWidth="1"/>
  </cols>
  <sheetData>
    <row r="1" spans="1:16" x14ac:dyDescent="0.25">
      <c r="A1" s="1" t="s">
        <v>57</v>
      </c>
      <c r="B1" s="1" t="s">
        <v>74</v>
      </c>
      <c r="C1" s="1" t="s">
        <v>75</v>
      </c>
      <c r="D1" s="1" t="s">
        <v>76</v>
      </c>
      <c r="E1" s="1" t="s">
        <v>73</v>
      </c>
      <c r="H1" s="1" t="s">
        <v>57</v>
      </c>
      <c r="I1" s="1" t="s">
        <v>74</v>
      </c>
      <c r="J1" s="1" t="s">
        <v>75</v>
      </c>
      <c r="K1" s="1" t="s">
        <v>76</v>
      </c>
      <c r="L1" s="1" t="s">
        <v>73</v>
      </c>
      <c r="N1" s="1" t="s">
        <v>133</v>
      </c>
      <c r="O1" s="1" t="s">
        <v>134</v>
      </c>
      <c r="P1" s="1" t="s">
        <v>135</v>
      </c>
    </row>
    <row r="2" spans="1:16" x14ac:dyDescent="0.25">
      <c r="A2" s="6" t="s">
        <v>123</v>
      </c>
      <c r="B2" s="6">
        <f>IFERROR(VLOOKUP(A2,Batting!$A$2:$K$52,11,FALSE),0)</f>
        <v>828</v>
      </c>
      <c r="C2" s="6">
        <f>IFERROR(VLOOKUP(A2,Bowling!$A$2:$F$26,6,FALSE),0)</f>
        <v>360</v>
      </c>
      <c r="D2" s="6">
        <f>IFERROR(VLOOKUP(A2,'Fielding (Out fielders)'!$A$2:$J$48,10,FALSE),0)</f>
        <v>100</v>
      </c>
      <c r="E2" s="7">
        <f t="shared" ref="E2:E33" si="0">SUM(B2:D2)</f>
        <v>1288</v>
      </c>
      <c r="F2" t="s">
        <v>78</v>
      </c>
      <c r="G2" s="14"/>
      <c r="H2" s="6" t="s">
        <v>123</v>
      </c>
      <c r="I2" s="6">
        <f>IFERROR(VLOOKUP(H2,Batting!$A$2:$K$52,11,FALSE),0)</f>
        <v>828</v>
      </c>
      <c r="J2" s="6">
        <f>IFERROR(VLOOKUP(H2,Bowling!$A$2:$J$26,10,FALSE),0)</f>
        <v>360</v>
      </c>
      <c r="K2" s="6">
        <f>IFERROR(VLOOKUP(H2,'Fielding (Out fielders)'!$A$2:$J$48,10,FALSE),0)</f>
        <v>100</v>
      </c>
      <c r="L2" s="7">
        <f t="shared" ref="L2:L40" si="1">SUM(I2:K2)</f>
        <v>1288</v>
      </c>
      <c r="M2" s="63">
        <v>12.5</v>
      </c>
      <c r="N2" s="63">
        <v>10</v>
      </c>
      <c r="O2" s="63">
        <f>Data!D32</f>
        <v>10</v>
      </c>
      <c r="P2" s="63">
        <f>N2-O2</f>
        <v>0</v>
      </c>
    </row>
    <row r="3" spans="1:16" x14ac:dyDescent="0.25">
      <c r="A3" s="8" t="s">
        <v>1</v>
      </c>
      <c r="B3" s="8">
        <f>IFERROR(VLOOKUP(A3,Batting!$A$2:$K$52,11,FALSE),0)</f>
        <v>923</v>
      </c>
      <c r="C3" s="8">
        <f>IFERROR(VLOOKUP(A3,Bowling!$A$2:$F$26,6,FALSE),0)</f>
        <v>0</v>
      </c>
      <c r="D3" s="8">
        <f>IFERROR(VLOOKUP(A3,'Fielding (Out fielders)'!$A$2:$J$48,10,FALSE),0)</f>
        <v>110</v>
      </c>
      <c r="E3" s="9">
        <f t="shared" si="0"/>
        <v>1033</v>
      </c>
      <c r="F3" t="s">
        <v>78</v>
      </c>
      <c r="G3" s="14"/>
      <c r="H3" s="4" t="s">
        <v>2</v>
      </c>
      <c r="I3" s="4">
        <f>IFERROR(VLOOKUP(H3,Batting!$A$2:$K$52,11,FALSE),0)</f>
        <v>739</v>
      </c>
      <c r="J3" s="4">
        <f>IFERROR(VLOOKUP(H3,Bowling!$A$2:$J$26,10,FALSE),0)</f>
        <v>0</v>
      </c>
      <c r="K3" s="4">
        <f>IFERROR(VLOOKUP(H3,'Fielding (Out fielders)'!$A$2:$J$48,10,FALSE),0)</f>
        <v>50</v>
      </c>
      <c r="L3" s="5">
        <f t="shared" si="1"/>
        <v>789</v>
      </c>
      <c r="M3" s="63">
        <v>7.5</v>
      </c>
      <c r="N3" s="63">
        <v>8.5</v>
      </c>
      <c r="O3" s="63">
        <f>VLOOKUP(H3,Data!$A$2:$D$55,4,FALSE)</f>
        <v>8.5</v>
      </c>
      <c r="P3" s="63">
        <f t="shared" ref="P3:P40" si="2">N3-O3</f>
        <v>0</v>
      </c>
    </row>
    <row r="4" spans="1:16" x14ac:dyDescent="0.25">
      <c r="A4" s="10" t="s">
        <v>33</v>
      </c>
      <c r="B4" s="10">
        <f>IFERROR(VLOOKUP(A4,Batting!$A$2:$K$52,11,FALSE),0)</f>
        <v>74</v>
      </c>
      <c r="C4" s="10">
        <f>IFERROR(VLOOKUP(A4,Bowling!$A$2:$F$26,6,FALSE),0)</f>
        <v>590</v>
      </c>
      <c r="D4" s="10">
        <f>IFERROR(VLOOKUP(A4,'Fielding (Out fielders)'!$A$2:$J$48,10,FALSE),0)</f>
        <v>80</v>
      </c>
      <c r="E4" s="11">
        <f t="shared" si="0"/>
        <v>744</v>
      </c>
      <c r="F4" t="s">
        <v>79</v>
      </c>
      <c r="G4" s="14"/>
      <c r="H4" s="12" t="s">
        <v>3</v>
      </c>
      <c r="I4" s="12">
        <f>IFERROR(VLOOKUP(H4,Batting!$A$2:$K$52,11,FALSE),0)</f>
        <v>588</v>
      </c>
      <c r="J4" s="12">
        <f>IFERROR(VLOOKUP(H4,Bowling!$A$2:$J$26,10,FALSE),0)</f>
        <v>0</v>
      </c>
      <c r="K4" s="12">
        <f>IFERROR(VLOOKUP(H4,'Fielding (Out fielders)'!$A$2:$J$48,10,FALSE),0)</f>
        <v>200</v>
      </c>
      <c r="L4" s="13">
        <f t="shared" si="1"/>
        <v>788</v>
      </c>
      <c r="M4" s="63">
        <v>7</v>
      </c>
      <c r="N4" s="63">
        <v>8</v>
      </c>
      <c r="O4" s="63">
        <f>VLOOKUP(H4,Data!$A$2:$D$55,4,FALSE)</f>
        <v>7.5</v>
      </c>
      <c r="P4" s="63">
        <f t="shared" si="2"/>
        <v>0.5</v>
      </c>
    </row>
    <row r="5" spans="1:16" x14ac:dyDescent="0.25">
      <c r="A5" s="8" t="s">
        <v>22</v>
      </c>
      <c r="B5" s="8">
        <f>IFERROR(VLOOKUP(A5,Batting!$A$2:$K$52,11,FALSE),0)</f>
        <v>160</v>
      </c>
      <c r="C5" s="8">
        <f>IFERROR(VLOOKUP(A5,Bowling!$A$2:$F$26,6,FALSE),0)</f>
        <v>550</v>
      </c>
      <c r="D5" s="8">
        <f>IFERROR(VLOOKUP(A5,'Fielding (Out fielders)'!$A$2:$J$48,10,FALSE),0)</f>
        <v>30</v>
      </c>
      <c r="E5" s="9">
        <f t="shared" si="0"/>
        <v>740</v>
      </c>
      <c r="F5" t="s">
        <v>78</v>
      </c>
      <c r="G5" s="14"/>
      <c r="H5" s="6" t="s">
        <v>17</v>
      </c>
      <c r="I5" s="6">
        <f>IFERROR(VLOOKUP(H5,Batting!$A$2:$K$52,11,FALSE),0)</f>
        <v>0</v>
      </c>
      <c r="J5" s="6">
        <f>IFERROR(VLOOKUP(H5,Bowling!$A$2:$J$26,10,FALSE),0)</f>
        <v>0</v>
      </c>
      <c r="K5" s="6">
        <f>IFERROR(VLOOKUP(H5,'Fielding (Out fielders)'!$A$2:$J$48,10,FALSE),0)</f>
        <v>0</v>
      </c>
      <c r="L5" s="7">
        <f t="shared" si="1"/>
        <v>0</v>
      </c>
      <c r="M5" s="63">
        <v>7.5</v>
      </c>
      <c r="N5" s="64">
        <v>6.5</v>
      </c>
      <c r="O5" s="63">
        <f>Data!D42</f>
        <v>5</v>
      </c>
      <c r="P5" s="63">
        <f t="shared" si="2"/>
        <v>1.5</v>
      </c>
    </row>
    <row r="6" spans="1:16" x14ac:dyDescent="0.25">
      <c r="A6" s="6" t="s">
        <v>17</v>
      </c>
      <c r="B6" s="6">
        <f>IFERROR(VLOOKUP(A6,Batting!$A$2:$K$52,11,FALSE),0)</f>
        <v>0</v>
      </c>
      <c r="C6" s="6">
        <f>IFERROR(VLOOKUP(A6,Bowling!$A$2:$F$26,6,FALSE),0)</f>
        <v>0</v>
      </c>
      <c r="D6" s="6">
        <f>IFERROR(VLOOKUP(A6,'Fielding (Out fielders)'!$A$2:$J$48,10,FALSE),0)</f>
        <v>0</v>
      </c>
      <c r="E6" s="7">
        <f t="shared" si="0"/>
        <v>0</v>
      </c>
      <c r="F6" t="s">
        <v>80</v>
      </c>
      <c r="G6" s="14"/>
      <c r="H6" s="6" t="s">
        <v>33</v>
      </c>
      <c r="I6" s="6">
        <f>IFERROR(VLOOKUP(H6,Batting!$A$2:$K$52,11,FALSE),0)</f>
        <v>74</v>
      </c>
      <c r="J6" s="6">
        <f>IFERROR(VLOOKUP(H6,Bowling!$A$2:$J$26,10,FALSE),0)</f>
        <v>590</v>
      </c>
      <c r="K6" s="6">
        <f>IFERROR(VLOOKUP(H6,'Fielding (Out fielders)'!$A$2:$J$48,10,FALSE),0)</f>
        <v>80</v>
      </c>
      <c r="L6" s="7">
        <f t="shared" si="1"/>
        <v>744</v>
      </c>
      <c r="M6" s="63">
        <v>7.5</v>
      </c>
      <c r="N6" s="63">
        <v>8.5</v>
      </c>
      <c r="O6" s="63">
        <f>VLOOKUP(H6,Data!$A$2:$D$55,4,FALSE)</f>
        <v>8.5</v>
      </c>
      <c r="P6" s="63">
        <f t="shared" si="2"/>
        <v>0</v>
      </c>
    </row>
    <row r="7" spans="1:16" x14ac:dyDescent="0.25">
      <c r="A7" s="10" t="s">
        <v>28</v>
      </c>
      <c r="B7" s="10">
        <f>IFERROR(VLOOKUP(A7,Batting!$A$2:$K$52,11,FALSE),0)</f>
        <v>169</v>
      </c>
      <c r="C7" s="10">
        <f>IFERROR(VLOOKUP(A7,Bowling!$A$2:$F$26,6,FALSE),0)</f>
        <v>480</v>
      </c>
      <c r="D7" s="10">
        <f>IFERROR(VLOOKUP(A7,'Fielding (Out fielders)'!$A$2:$J$48,10,FALSE),0)</f>
        <v>60</v>
      </c>
      <c r="E7" s="11">
        <f t="shared" si="0"/>
        <v>709</v>
      </c>
      <c r="F7" t="s">
        <v>78</v>
      </c>
      <c r="G7" s="14"/>
      <c r="H7" s="10" t="s">
        <v>28</v>
      </c>
      <c r="I7" s="10">
        <f>IFERROR(VLOOKUP(H7,Batting!$A$2:$K$52,11,FALSE),0)</f>
        <v>169</v>
      </c>
      <c r="J7" s="10">
        <f>IFERROR(VLOOKUP(H7,Bowling!$A$2:$J$26,10,FALSE),0)</f>
        <v>480</v>
      </c>
      <c r="K7" s="10">
        <f>IFERROR(VLOOKUP(H7,'Fielding (Out fielders)'!$A$2:$J$48,10,FALSE),0)</f>
        <v>60</v>
      </c>
      <c r="L7" s="11">
        <f t="shared" si="1"/>
        <v>709</v>
      </c>
      <c r="M7" s="63">
        <v>7</v>
      </c>
      <c r="N7" s="63">
        <v>8</v>
      </c>
      <c r="O7" s="63">
        <f>VLOOKUP(H7,Data!$A$2:$D$55,4,FALSE)</f>
        <v>8</v>
      </c>
      <c r="P7" s="63">
        <f t="shared" si="2"/>
        <v>0</v>
      </c>
    </row>
    <row r="8" spans="1:16" x14ac:dyDescent="0.25">
      <c r="A8" s="10" t="s">
        <v>23</v>
      </c>
      <c r="B8" s="10">
        <f>IFERROR(VLOOKUP(A8,Batting!$A$2:$K$52,11,FALSE),0)</f>
        <v>171</v>
      </c>
      <c r="C8" s="10">
        <f>IFERROR(VLOOKUP(A8,Bowling!$A$2:$F$26,6,FALSE),0)</f>
        <v>450</v>
      </c>
      <c r="D8" s="10">
        <f>IFERROR(VLOOKUP(A8,'Fielding (Out fielders)'!$A$2:$J$48,10,FALSE),0)</f>
        <v>40</v>
      </c>
      <c r="E8" s="11">
        <f t="shared" si="0"/>
        <v>661</v>
      </c>
      <c r="F8" t="s">
        <v>78</v>
      </c>
      <c r="G8" s="14"/>
      <c r="H8" s="12" t="s">
        <v>5</v>
      </c>
      <c r="I8" s="12">
        <f>IFERROR(VLOOKUP(H8,Batting!$A$2:$K$52,11,FALSE),0)</f>
        <v>525</v>
      </c>
      <c r="J8" s="12">
        <f>IFERROR(VLOOKUP(H8,Bowling!$A$2:$J$26,10,FALSE),0)</f>
        <v>0</v>
      </c>
      <c r="K8" s="12">
        <f>IFERROR(VLOOKUP(H8,'Fielding (Out fielders)'!$A$2:$J$48,10,FALSE),0)</f>
        <v>180</v>
      </c>
      <c r="L8" s="13">
        <f t="shared" si="1"/>
        <v>705</v>
      </c>
      <c r="M8" s="63">
        <v>7</v>
      </c>
      <c r="N8" s="63">
        <v>8</v>
      </c>
      <c r="O8" s="63">
        <f>VLOOKUP(H8,Data!$A$2:$D$55,4,FALSE)</f>
        <v>8</v>
      </c>
      <c r="P8" s="63">
        <f t="shared" si="2"/>
        <v>0</v>
      </c>
    </row>
    <row r="9" spans="1:16" x14ac:dyDescent="0.25">
      <c r="A9" s="6" t="s">
        <v>16</v>
      </c>
      <c r="B9" s="6">
        <f>IFERROR(VLOOKUP(A9,Batting!$A$2:$K$52,11,FALSE),0)</f>
        <v>275</v>
      </c>
      <c r="C9" s="6">
        <f>IFERROR(VLOOKUP(A9,Bowling!$A$2:$F$26,6,FALSE),0)</f>
        <v>310</v>
      </c>
      <c r="D9" s="6">
        <f>IFERROR(VLOOKUP(A9,'Fielding (Out fielders)'!$A$2:$J$48,10,FALSE),0)</f>
        <v>70</v>
      </c>
      <c r="E9" s="7">
        <f t="shared" si="0"/>
        <v>655</v>
      </c>
      <c r="F9" t="s">
        <v>80</v>
      </c>
      <c r="G9" s="14"/>
      <c r="H9" s="4" t="s">
        <v>4</v>
      </c>
      <c r="I9" s="4">
        <f>IFERROR(VLOOKUP(H9,Batting!$A$2:$K$52,11,FALSE),0)</f>
        <v>536</v>
      </c>
      <c r="J9" s="4">
        <f>IFERROR(VLOOKUP(H9,Bowling!$A$2:$J$26,10,FALSE),0)</f>
        <v>0</v>
      </c>
      <c r="K9" s="4">
        <f>IFERROR(VLOOKUP(H9,'Fielding (Out fielders)'!$A$2:$J$48,10,FALSE),0)</f>
        <v>150</v>
      </c>
      <c r="L9" s="5">
        <f t="shared" si="1"/>
        <v>686</v>
      </c>
      <c r="M9" s="63">
        <v>6.5</v>
      </c>
      <c r="N9" s="63">
        <v>7.5</v>
      </c>
      <c r="O9" s="63">
        <f>VLOOKUP(H9,Data!$A$2:$D$55,4,FALSE)</f>
        <v>7.5</v>
      </c>
      <c r="P9" s="63">
        <f t="shared" si="2"/>
        <v>0</v>
      </c>
    </row>
    <row r="10" spans="1:16" x14ac:dyDescent="0.25">
      <c r="A10" s="4" t="s">
        <v>2</v>
      </c>
      <c r="B10" s="4">
        <f>IFERROR(VLOOKUP(A10,Batting!$A$2:$K$52,11,FALSE),0)</f>
        <v>739</v>
      </c>
      <c r="C10" s="4">
        <f>IFERROR(VLOOKUP(A10,Bowling!$A$2:$F$26,6,FALSE),0)</f>
        <v>0</v>
      </c>
      <c r="D10" s="4">
        <f>IFERROR(VLOOKUP(A10,'Fielding (Out fielders)'!$A$2:$J$48,10,FALSE),0)</f>
        <v>50</v>
      </c>
      <c r="E10" s="5">
        <f t="shared" si="0"/>
        <v>789</v>
      </c>
      <c r="F10" t="s">
        <v>78</v>
      </c>
      <c r="G10" s="14"/>
      <c r="H10" s="6" t="s">
        <v>23</v>
      </c>
      <c r="I10" s="6">
        <f>IFERROR(VLOOKUP(H10,Batting!$A$2:$K$52,11,FALSE),0)</f>
        <v>171</v>
      </c>
      <c r="J10" s="6">
        <f>IFERROR(VLOOKUP(H10,Bowling!$A$2:$J$26,10,FALSE),0)</f>
        <v>450</v>
      </c>
      <c r="K10" s="6">
        <f>IFERROR(VLOOKUP(H10,'Fielding (Out fielders)'!$A$2:$J$48,10,FALSE),0)</f>
        <v>40</v>
      </c>
      <c r="L10" s="7">
        <f t="shared" si="1"/>
        <v>661</v>
      </c>
      <c r="M10" s="63">
        <v>6.5</v>
      </c>
      <c r="N10" s="63">
        <v>7.5</v>
      </c>
      <c r="O10" s="63">
        <f>VLOOKUP(H10,Data!$A$2:$D$55,4,FALSE)</f>
        <v>7</v>
      </c>
      <c r="P10" s="63">
        <f t="shared" si="2"/>
        <v>0.5</v>
      </c>
    </row>
    <row r="11" spans="1:16" x14ac:dyDescent="0.25">
      <c r="A11" s="4" t="s">
        <v>3</v>
      </c>
      <c r="B11" s="4">
        <f>IFERROR(VLOOKUP(A11,Batting!$A$2:$K$52,11,FALSE),0)</f>
        <v>588</v>
      </c>
      <c r="C11" s="4">
        <f>IFERROR(VLOOKUP(A11,Bowling!$A$2:$F$26,6,FALSE),0)</f>
        <v>0</v>
      </c>
      <c r="D11" s="4">
        <f>IFERROR(VLOOKUP(A11,'Fielding (Out fielders)'!$A$2:$J$48,10,FALSE),0)</f>
        <v>200</v>
      </c>
      <c r="E11" s="5">
        <f t="shared" si="0"/>
        <v>788</v>
      </c>
      <c r="F11" t="s">
        <v>79</v>
      </c>
      <c r="G11" s="14"/>
      <c r="H11" s="6" t="s">
        <v>16</v>
      </c>
      <c r="I11" s="6">
        <f>IFERROR(VLOOKUP(H11,Batting!$A$2:$K$52,11,FALSE),0)</f>
        <v>275</v>
      </c>
      <c r="J11" s="6">
        <f>IFERROR(VLOOKUP(H11,Bowling!$A$2:$J$26,10,FALSE),0)</f>
        <v>310</v>
      </c>
      <c r="K11" s="6">
        <f>IFERROR(VLOOKUP(H11,'Fielding (Out fielders)'!$A$2:$J$48,10,FALSE),0)</f>
        <v>70</v>
      </c>
      <c r="L11" s="7">
        <f t="shared" si="1"/>
        <v>655</v>
      </c>
      <c r="M11" s="63">
        <v>6.5</v>
      </c>
      <c r="N11" s="63">
        <v>7.5</v>
      </c>
      <c r="O11" s="63">
        <f>VLOOKUP(H11,Data!$A$2:$D$55,4,FALSE)</f>
        <v>7.5</v>
      </c>
      <c r="P11" s="63">
        <f t="shared" si="2"/>
        <v>0</v>
      </c>
    </row>
    <row r="12" spans="1:16" x14ac:dyDescent="0.25">
      <c r="A12" s="10" t="s">
        <v>26</v>
      </c>
      <c r="B12" s="10">
        <f>IFERROR(VLOOKUP(A12,Batting!$A$2:$K$52,11,FALSE),0)</f>
        <v>153</v>
      </c>
      <c r="C12" s="10">
        <f>IFERROR(VLOOKUP(A12,Bowling!$A$2:$F$26,6,FALSE),0)</f>
        <v>310</v>
      </c>
      <c r="D12" s="10">
        <f>IFERROR(VLOOKUP(A12,'Fielding (Out fielders)'!$A$2:$J$48,10,FALSE),0)</f>
        <v>100</v>
      </c>
      <c r="E12" s="11">
        <f t="shared" si="0"/>
        <v>563</v>
      </c>
      <c r="F12" t="s">
        <v>78</v>
      </c>
      <c r="G12" s="14"/>
      <c r="H12" s="4" t="s">
        <v>0</v>
      </c>
      <c r="I12" s="4">
        <f>IFERROR(VLOOKUP(H12,Batting!$A$2:$K$52,11,FALSE),0)</f>
        <v>631</v>
      </c>
      <c r="J12" s="4">
        <f>IFERROR(VLOOKUP(H12,Bowling!$A$2:$J$26,10,FALSE),0)</f>
        <v>0</v>
      </c>
      <c r="K12" s="4">
        <f>IFERROR(VLOOKUP(H12,'Fielding (Out fielders)'!$A$2:$J$48,10,FALSE),0)</f>
        <v>30</v>
      </c>
      <c r="L12" s="5">
        <f t="shared" si="1"/>
        <v>661</v>
      </c>
      <c r="M12" s="63">
        <v>6.5</v>
      </c>
      <c r="N12" s="64">
        <v>5.5</v>
      </c>
      <c r="O12" s="63">
        <f>VLOOKUP(H12,Data!$A$2:$D$55,4,FALSE)</f>
        <v>5.5</v>
      </c>
      <c r="P12" s="63">
        <f t="shared" si="2"/>
        <v>0</v>
      </c>
    </row>
    <row r="13" spans="1:16" x14ac:dyDescent="0.25">
      <c r="A13" s="12" t="s">
        <v>5</v>
      </c>
      <c r="B13" s="12">
        <f>IFERROR(VLOOKUP(A13,Batting!$A$2:$K$52,11,FALSE),0)</f>
        <v>525</v>
      </c>
      <c r="C13" s="12">
        <f>IFERROR(VLOOKUP(A13,Bowling!$A$2:$F$26,6,FALSE),0)</f>
        <v>0</v>
      </c>
      <c r="D13" s="12">
        <f>IFERROR(VLOOKUP(A13,'Fielding (Out fielders)'!$A$2:$J$48,10,FALSE),0)</f>
        <v>180</v>
      </c>
      <c r="E13" s="13">
        <f t="shared" si="0"/>
        <v>705</v>
      </c>
      <c r="F13" t="s">
        <v>78</v>
      </c>
      <c r="G13" s="14"/>
      <c r="H13" s="10" t="s">
        <v>26</v>
      </c>
      <c r="I13" s="10">
        <f>IFERROR(VLOOKUP(H13,Batting!$A$2:$K$52,11,FALSE),0)</f>
        <v>153</v>
      </c>
      <c r="J13" s="10">
        <f>IFERROR(VLOOKUP(H13,Bowling!$A$2:$J$26,10,FALSE),0)</f>
        <v>310</v>
      </c>
      <c r="K13" s="10">
        <f>IFERROR(VLOOKUP(H13,'Fielding (Out fielders)'!$A$2:$J$48,10,FALSE),0)</f>
        <v>100</v>
      </c>
      <c r="L13" s="11">
        <f t="shared" si="1"/>
        <v>563</v>
      </c>
      <c r="M13" s="63">
        <v>5.5</v>
      </c>
      <c r="N13" s="63">
        <v>6.5</v>
      </c>
      <c r="O13" s="63">
        <f>VLOOKUP(H13,Data!$A$2:$D$55,4,FALSE)</f>
        <v>6.5</v>
      </c>
      <c r="P13" s="63">
        <f t="shared" si="2"/>
        <v>0</v>
      </c>
    </row>
    <row r="14" spans="1:16" x14ac:dyDescent="0.25">
      <c r="A14" s="4" t="s">
        <v>4</v>
      </c>
      <c r="B14" s="4">
        <f>IFERROR(VLOOKUP(A14,Batting!$A$2:$K$52,11,FALSE),0)</f>
        <v>536</v>
      </c>
      <c r="C14" s="4">
        <f>IFERROR(VLOOKUP(A14,Bowling!$A$2:$F$26,6,FALSE),0)</f>
        <v>0</v>
      </c>
      <c r="D14" s="4">
        <f>IFERROR(VLOOKUP(A14,'Fielding (Out fielders)'!$A$2:$J$48,10,FALSE),0)</f>
        <v>150</v>
      </c>
      <c r="E14" s="5">
        <f t="shared" si="0"/>
        <v>686</v>
      </c>
      <c r="F14" t="s">
        <v>78</v>
      </c>
      <c r="G14" s="14"/>
      <c r="H14" s="12" t="s">
        <v>10</v>
      </c>
      <c r="I14" s="12">
        <f>IFERROR(VLOOKUP(H14,Batting!$A$2:$K$52,11,FALSE),0)</f>
        <v>415</v>
      </c>
      <c r="J14" s="12">
        <f>IFERROR(VLOOKUP(H14,Bowling!$A$2:$J$26,10,FALSE),0)</f>
        <v>0</v>
      </c>
      <c r="K14" s="12">
        <f>IFERROR(VLOOKUP(H14,'Fielding (Out fielders)'!$A$2:$J$48,10,FALSE),0)</f>
        <v>100</v>
      </c>
      <c r="L14" s="13">
        <f t="shared" si="1"/>
        <v>515</v>
      </c>
      <c r="M14" s="63">
        <v>5</v>
      </c>
      <c r="N14" s="63">
        <v>6</v>
      </c>
      <c r="O14" s="63">
        <f>VLOOKUP(H14,Data!$A$2:$D$55,4,FALSE)</f>
        <v>6</v>
      </c>
      <c r="P14" s="63">
        <f t="shared" si="2"/>
        <v>0</v>
      </c>
    </row>
    <row r="15" spans="1:16" x14ac:dyDescent="0.25">
      <c r="A15" s="10" t="s">
        <v>31</v>
      </c>
      <c r="B15" s="10">
        <f>IFERROR(VLOOKUP(A15,Batting!$A$2:$K$52,11,FALSE),0)</f>
        <v>98</v>
      </c>
      <c r="C15" s="10">
        <f>IFERROR(VLOOKUP(A15,Bowling!$A$2:$F$26,6,FALSE),0)</f>
        <v>350</v>
      </c>
      <c r="D15" s="10">
        <f>IFERROR(VLOOKUP(A15,'Fielding (Out fielders)'!$A$2:$J$48,10,FALSE),0)</f>
        <v>40</v>
      </c>
      <c r="E15" s="11">
        <f t="shared" si="0"/>
        <v>488</v>
      </c>
      <c r="F15" t="s">
        <v>80</v>
      </c>
      <c r="G15" s="14"/>
      <c r="H15" s="4" t="s">
        <v>6</v>
      </c>
      <c r="I15" s="4">
        <f>IFERROR(VLOOKUP(H15,Batting!$A$2:$K$52,11,FALSE),0)</f>
        <v>460</v>
      </c>
      <c r="J15" s="4">
        <f>IFERROR(VLOOKUP(H15,Bowling!$A$2:$J$26,10,FALSE),0)</f>
        <v>10</v>
      </c>
      <c r="K15" s="4">
        <f>IFERROR(VLOOKUP(H15,'Fielding (Out fielders)'!$A$2:$J$48,10,FALSE),0)</f>
        <v>40</v>
      </c>
      <c r="L15" s="5">
        <f t="shared" si="1"/>
        <v>510</v>
      </c>
      <c r="M15" s="63">
        <v>5</v>
      </c>
      <c r="N15" s="64">
        <v>5.5</v>
      </c>
      <c r="O15" s="63">
        <f>VLOOKUP(H15,Data!$A$2:$D$55,4,FALSE)</f>
        <v>7</v>
      </c>
      <c r="P15" s="63">
        <f t="shared" si="2"/>
        <v>-1.5</v>
      </c>
    </row>
    <row r="16" spans="1:16" x14ac:dyDescent="0.25">
      <c r="A16" s="4" t="s">
        <v>0</v>
      </c>
      <c r="B16" s="4">
        <f>IFERROR(VLOOKUP(A16,Batting!$A$2:$K$52,11,FALSE),0)</f>
        <v>631</v>
      </c>
      <c r="C16" s="4">
        <f>IFERROR(VLOOKUP(A16,Bowling!$A$2:$F$26,6,FALSE),0)</f>
        <v>0</v>
      </c>
      <c r="D16" s="4">
        <f>IFERROR(VLOOKUP(A16,'Fielding (Out fielders)'!$A$2:$J$48,10,FALSE),0)</f>
        <v>30</v>
      </c>
      <c r="E16" s="5">
        <f t="shared" si="0"/>
        <v>661</v>
      </c>
      <c r="F16" t="s">
        <v>79</v>
      </c>
      <c r="G16" s="14"/>
      <c r="H16" s="10" t="s">
        <v>31</v>
      </c>
      <c r="I16" s="10">
        <f>IFERROR(VLOOKUP(H16,Batting!$A$2:$K$52,11,FALSE),0)</f>
        <v>98</v>
      </c>
      <c r="J16" s="10">
        <f>IFERROR(VLOOKUP(H16,Bowling!$A$2:$J$26,10,FALSE),0)</f>
        <v>350</v>
      </c>
      <c r="K16" s="10">
        <f>IFERROR(VLOOKUP(H16,'Fielding (Out fielders)'!$A$2:$J$48,10,FALSE),0)</f>
        <v>40</v>
      </c>
      <c r="L16" s="11">
        <f t="shared" si="1"/>
        <v>488</v>
      </c>
      <c r="M16" s="63">
        <v>5</v>
      </c>
      <c r="N16" s="63">
        <v>6</v>
      </c>
      <c r="O16" s="63">
        <f>VLOOKUP(H16,Data!$A$2:$D$55,4,FALSE)</f>
        <v>6</v>
      </c>
      <c r="P16" s="63">
        <f t="shared" si="2"/>
        <v>0</v>
      </c>
    </row>
    <row r="17" spans="1:16" x14ac:dyDescent="0.25">
      <c r="A17" s="10" t="s">
        <v>47</v>
      </c>
      <c r="B17" s="10">
        <f>IFERROR(VLOOKUP(A17,Batting!$A$2:$K$52,11,FALSE),0)</f>
        <v>1</v>
      </c>
      <c r="C17" s="10">
        <f>IFERROR(VLOOKUP(A17,Bowling!$A$2:$F$26,6,FALSE),0)</f>
        <v>360</v>
      </c>
      <c r="D17" s="10">
        <f>IFERROR(VLOOKUP(A17,'Fielding (Out fielders)'!$A$2:$J$48,10,FALSE),0)</f>
        <v>30</v>
      </c>
      <c r="E17" s="11">
        <f t="shared" si="0"/>
        <v>391</v>
      </c>
      <c r="F17" t="s">
        <v>79</v>
      </c>
      <c r="G17" s="14"/>
      <c r="H17" s="4" t="s">
        <v>8</v>
      </c>
      <c r="I17" s="4">
        <f>IFERROR(VLOOKUP(H17,Batting!$A$2:$K$52,11,FALSE),0)</f>
        <v>433</v>
      </c>
      <c r="J17" s="4">
        <f>IFERROR(VLOOKUP(H17,Bowling!$A$2:$J$26,10,FALSE),0)</f>
        <v>0</v>
      </c>
      <c r="K17" s="4">
        <f>IFERROR(VLOOKUP(H17,'Fielding (Out fielders)'!$A$2:$J$48,10,FALSE),0)</f>
        <v>60</v>
      </c>
      <c r="L17" s="5">
        <f t="shared" si="1"/>
        <v>493</v>
      </c>
      <c r="M17" s="63">
        <v>5</v>
      </c>
      <c r="N17" s="63">
        <v>6</v>
      </c>
      <c r="O17" s="63">
        <f>VLOOKUP(H17,Data!$A$2:$D$55,4,FALSE)</f>
        <v>5.5</v>
      </c>
      <c r="P17" s="63">
        <f t="shared" si="2"/>
        <v>0.5</v>
      </c>
    </row>
    <row r="18" spans="1:16" x14ac:dyDescent="0.25">
      <c r="A18" s="4" t="s">
        <v>10</v>
      </c>
      <c r="B18" s="4">
        <f>IFERROR(VLOOKUP(A18,Batting!$A$2:$K$52,11,FALSE),0)</f>
        <v>415</v>
      </c>
      <c r="C18" s="4">
        <f>IFERROR(VLOOKUP(A18,Bowling!$A$2:$F$26,6,FALSE),0)</f>
        <v>0</v>
      </c>
      <c r="D18" s="4">
        <f>IFERROR(VLOOKUP(A18,'Fielding (Out fielders)'!$A$2:$J$48,10,FALSE),0)</f>
        <v>100</v>
      </c>
      <c r="E18" s="5">
        <f t="shared" si="0"/>
        <v>515</v>
      </c>
      <c r="F18" t="s">
        <v>80</v>
      </c>
      <c r="G18" s="14"/>
      <c r="H18" s="4" t="s">
        <v>110</v>
      </c>
      <c r="I18" s="4">
        <f>IFERROR(VLOOKUP(H18,Batting!$A$2:$K$52,11,FALSE),0)</f>
        <v>362</v>
      </c>
      <c r="J18" s="4">
        <f>IFERROR(VLOOKUP(H18,Bowling!$A$2:$J$26,10,FALSE),0)</f>
        <v>0</v>
      </c>
      <c r="K18" s="4">
        <f>IFERROR(VLOOKUP(H18,'Fielding (Out fielders)'!$A$2:$J$48,10,FALSE),0)</f>
        <v>120</v>
      </c>
      <c r="L18" s="5">
        <f t="shared" si="1"/>
        <v>482</v>
      </c>
      <c r="M18" s="63">
        <v>4.5</v>
      </c>
      <c r="N18" s="63">
        <v>5.5</v>
      </c>
      <c r="O18" s="63">
        <f>Data!D9</f>
        <v>5.5</v>
      </c>
      <c r="P18" s="63">
        <f t="shared" si="2"/>
        <v>0</v>
      </c>
    </row>
    <row r="19" spans="1:16" x14ac:dyDescent="0.25">
      <c r="A19" s="6" t="s">
        <v>25</v>
      </c>
      <c r="B19" s="6">
        <f>IFERROR(VLOOKUP(A19,Batting!$A$2:$K$52,11,FALSE),0)</f>
        <v>138</v>
      </c>
      <c r="C19" s="6">
        <f>IFERROR(VLOOKUP(A19,Bowling!$A$2:$F$26,6,FALSE),0)</f>
        <v>260</v>
      </c>
      <c r="D19" s="6">
        <f>IFERROR(VLOOKUP(A19,'Fielding (Out fielders)'!$A$2:$J$48,10,FALSE),0)</f>
        <v>30</v>
      </c>
      <c r="E19" s="7">
        <f t="shared" si="0"/>
        <v>428</v>
      </c>
      <c r="F19" t="s">
        <v>80</v>
      </c>
      <c r="G19" s="14"/>
      <c r="H19" s="4" t="s">
        <v>12</v>
      </c>
      <c r="I19" s="4">
        <f>IFERROR(VLOOKUP(H19,Batting!$A$2:$K$52,11,FALSE),0)</f>
        <v>382</v>
      </c>
      <c r="J19" s="4">
        <f>IFERROR(VLOOKUP(H19,Bowling!$A$2:$J$26,10,FALSE),0)</f>
        <v>0</v>
      </c>
      <c r="K19" s="4">
        <f>IFERROR(VLOOKUP(H19,'Fielding (Out fielders)'!$A$2:$J$48,10,FALSE),0)</f>
        <v>90</v>
      </c>
      <c r="L19" s="5">
        <f t="shared" si="1"/>
        <v>472</v>
      </c>
      <c r="M19" s="63">
        <v>4.5</v>
      </c>
      <c r="N19" s="64">
        <v>7</v>
      </c>
      <c r="O19" s="63">
        <f>VLOOKUP(H19,Data!$A$2:$D$55,4,FALSE)</f>
        <v>7</v>
      </c>
      <c r="P19" s="63">
        <f t="shared" si="2"/>
        <v>0</v>
      </c>
    </row>
    <row r="20" spans="1:16" x14ac:dyDescent="0.25">
      <c r="A20" s="8" t="s">
        <v>43</v>
      </c>
      <c r="B20" s="8">
        <f>IFERROR(VLOOKUP(A20,Batting!$A$2:$K$52,11,FALSE),0)</f>
        <v>2</v>
      </c>
      <c r="C20" s="8">
        <f>IFERROR(VLOOKUP(A20,Bowling!$A$2:$F$26,6,FALSE),0)</f>
        <v>350</v>
      </c>
      <c r="D20" s="8">
        <f>IFERROR(VLOOKUP(A20,'Fielding (Out fielders)'!$A$2:$J$48,10,FALSE),0)</f>
        <v>5</v>
      </c>
      <c r="E20" s="9">
        <f t="shared" si="0"/>
        <v>357</v>
      </c>
      <c r="F20" t="s">
        <v>79</v>
      </c>
      <c r="G20" s="14"/>
      <c r="H20" s="6" t="s">
        <v>25</v>
      </c>
      <c r="I20" s="6">
        <f>IFERROR(VLOOKUP(H20,Batting!$A$2:$K$52,11,FALSE),0)</f>
        <v>138</v>
      </c>
      <c r="J20" s="6">
        <f>IFERROR(VLOOKUP(H20,Bowling!$A$2:$J$26,10,FALSE),0)</f>
        <v>260</v>
      </c>
      <c r="K20" s="6">
        <f>IFERROR(VLOOKUP(H20,'Fielding (Out fielders)'!$A$2:$J$48,10,FALSE),0)</f>
        <v>30</v>
      </c>
      <c r="L20" s="7">
        <f t="shared" si="1"/>
        <v>428</v>
      </c>
      <c r="M20" s="63">
        <v>4.5</v>
      </c>
      <c r="N20" s="64">
        <v>6</v>
      </c>
      <c r="O20" s="63">
        <f>VLOOKUP(H20,Data!$A$2:$D$55,4,FALSE)</f>
        <v>6.5</v>
      </c>
      <c r="P20" s="63">
        <f t="shared" si="2"/>
        <v>-0.5</v>
      </c>
    </row>
    <row r="21" spans="1:16" x14ac:dyDescent="0.25">
      <c r="A21" s="4" t="s">
        <v>6</v>
      </c>
      <c r="B21" s="4">
        <f>IFERROR(VLOOKUP(A21,Batting!$A$2:$K$52,11,FALSE),0)</f>
        <v>460</v>
      </c>
      <c r="C21" s="4">
        <f>IFERROR(VLOOKUP(A21,Bowling!$A$2:$F$26,6,FALSE),0)</f>
        <v>10</v>
      </c>
      <c r="D21" s="4">
        <f>IFERROR(VLOOKUP(A21,'Fielding (Out fielders)'!$A$2:$J$48,10,FALSE),0)</f>
        <v>40</v>
      </c>
      <c r="E21" s="5">
        <f t="shared" si="0"/>
        <v>510</v>
      </c>
      <c r="F21" t="s">
        <v>78</v>
      </c>
      <c r="G21" s="14"/>
      <c r="H21" s="4" t="s">
        <v>11</v>
      </c>
      <c r="I21" s="4">
        <f>IFERROR(VLOOKUP(H21,Batting!$A$2:$K$52,11,FALSE),0)</f>
        <v>417</v>
      </c>
      <c r="J21" s="4">
        <f>IFERROR(VLOOKUP(H21,Bowling!$A$2:$J$26,10,FALSE),0)</f>
        <v>0</v>
      </c>
      <c r="K21" s="4">
        <f>IFERROR(VLOOKUP(H21,'Fielding (Out fielders)'!$A$2:$J$48,10,FALSE),0)</f>
        <v>20</v>
      </c>
      <c r="L21" s="5">
        <f t="shared" si="1"/>
        <v>437</v>
      </c>
      <c r="M21" s="63">
        <v>4.5</v>
      </c>
      <c r="N21" s="63">
        <v>5.5</v>
      </c>
      <c r="O21" s="63">
        <f>VLOOKUP(H21,Data!$A$2:$D$55,4,FALSE)</f>
        <v>5.5</v>
      </c>
      <c r="P21" s="63">
        <f t="shared" si="2"/>
        <v>0</v>
      </c>
    </row>
    <row r="22" spans="1:16" x14ac:dyDescent="0.25">
      <c r="A22" s="4" t="s">
        <v>8</v>
      </c>
      <c r="B22" s="4">
        <f>IFERROR(VLOOKUP(A22,Batting!$A$2:$K$52,11,FALSE),0)</f>
        <v>433</v>
      </c>
      <c r="C22" s="4">
        <f>IFERROR(VLOOKUP(A22,Bowling!$A$2:$F$26,6,FALSE),0)</f>
        <v>0</v>
      </c>
      <c r="D22" s="4">
        <f>IFERROR(VLOOKUP(A22,'Fielding (Out fielders)'!$A$2:$J$48,10,FALSE),0)</f>
        <v>60</v>
      </c>
      <c r="E22" s="5">
        <f t="shared" si="0"/>
        <v>493</v>
      </c>
      <c r="F22" t="s">
        <v>80</v>
      </c>
      <c r="H22" s="4" t="s">
        <v>15</v>
      </c>
      <c r="I22" s="4">
        <f>IFERROR(VLOOKUP(H22,Batting!$A$2:$K$52,11,FALSE),0)</f>
        <v>276</v>
      </c>
      <c r="J22" s="4">
        <f>IFERROR(VLOOKUP(H22,Bowling!$A$2:$J$26,10,FALSE),0)</f>
        <v>0</v>
      </c>
      <c r="K22" s="4">
        <f>IFERROR(VLOOKUP(H22,'Fielding (Out fielders)'!$A$2:$J$48,10,FALSE),0)</f>
        <v>140</v>
      </c>
      <c r="L22" s="5">
        <f t="shared" si="1"/>
        <v>416</v>
      </c>
      <c r="M22" s="63">
        <v>4</v>
      </c>
      <c r="N22" s="63">
        <v>5</v>
      </c>
      <c r="O22" s="63">
        <f>VLOOKUP(H22,Data!$A$2:$D$55,4,FALSE)</f>
        <v>5</v>
      </c>
      <c r="P22" s="63">
        <f t="shared" si="2"/>
        <v>0</v>
      </c>
    </row>
    <row r="23" spans="1:16" x14ac:dyDescent="0.25">
      <c r="A23" s="4" t="s">
        <v>110</v>
      </c>
      <c r="B23" s="4">
        <f>IFERROR(VLOOKUP(A23,Batting!$A$2:$K$52,11,FALSE),0)</f>
        <v>362</v>
      </c>
      <c r="C23" s="4">
        <f>IFERROR(VLOOKUP(A23,Bowling!$A$2:$F$26,6,FALSE),0)</f>
        <v>0</v>
      </c>
      <c r="D23" s="4">
        <f>IFERROR(VLOOKUP(A23,'Fielding (Out fielders)'!$A$2:$J$48,10,FALSE),0)</f>
        <v>120</v>
      </c>
      <c r="E23" s="5">
        <f t="shared" si="0"/>
        <v>482</v>
      </c>
      <c r="F23" t="s">
        <v>79</v>
      </c>
      <c r="H23" s="10" t="s">
        <v>47</v>
      </c>
      <c r="I23" s="10">
        <f>IFERROR(VLOOKUP(H23,Batting!$A$2:$K$52,11,FALSE),0)</f>
        <v>1</v>
      </c>
      <c r="J23" s="10">
        <f>IFERROR(VLOOKUP(H23,Bowling!$A$2:$J$26,10,FALSE),0)</f>
        <v>360</v>
      </c>
      <c r="K23" s="10">
        <f>IFERROR(VLOOKUP(H23,'Fielding (Out fielders)'!$A$2:$J$48,10,FALSE),0)</f>
        <v>30</v>
      </c>
      <c r="L23" s="11">
        <f t="shared" si="1"/>
        <v>391</v>
      </c>
      <c r="M23" s="63">
        <v>4</v>
      </c>
      <c r="N23" s="63">
        <v>5</v>
      </c>
      <c r="O23" s="63">
        <f>VLOOKUP(H23,Data!$A$2:$D$55,4,FALSE)</f>
        <v>5</v>
      </c>
      <c r="P23" s="63">
        <f t="shared" si="2"/>
        <v>0</v>
      </c>
    </row>
    <row r="24" spans="1:16" x14ac:dyDescent="0.25">
      <c r="A24" s="4" t="s">
        <v>12</v>
      </c>
      <c r="B24" s="4">
        <f>IFERROR(VLOOKUP(A24,Batting!$A$2:$K$52,11,FALSE),0)</f>
        <v>382</v>
      </c>
      <c r="C24" s="4">
        <f>IFERROR(VLOOKUP(A24,Bowling!$A$2:$F$26,6,FALSE),0)</f>
        <v>0</v>
      </c>
      <c r="D24" s="4">
        <f>IFERROR(VLOOKUP(A24,'Fielding (Out fielders)'!$A$2:$J$48,10,FALSE),0)</f>
        <v>90</v>
      </c>
      <c r="E24" s="5">
        <f t="shared" si="0"/>
        <v>472</v>
      </c>
      <c r="F24" t="s">
        <v>78</v>
      </c>
      <c r="H24" s="4" t="s">
        <v>13</v>
      </c>
      <c r="I24" s="4">
        <f>IFERROR(VLOOKUP(H24,Batting!$A$2:$K$52,11,FALSE),0)</f>
        <v>343</v>
      </c>
      <c r="J24" s="4">
        <f>IFERROR(VLOOKUP(H24,Bowling!$A$2:$J$26,10,FALSE),0)</f>
        <v>0</v>
      </c>
      <c r="K24" s="4">
        <f>IFERROR(VLOOKUP(H24,'Fielding (Out fielders)'!$A$2:$J$48,10,FALSE),0)</f>
        <v>50</v>
      </c>
      <c r="L24" s="5">
        <f t="shared" si="1"/>
        <v>393</v>
      </c>
      <c r="M24" s="63">
        <v>4</v>
      </c>
      <c r="N24" s="63">
        <v>5</v>
      </c>
      <c r="O24" s="63">
        <f>VLOOKUP(H24,Data!$A$2:$D$55,4,FALSE)</f>
        <v>5</v>
      </c>
      <c r="P24" s="63">
        <f t="shared" si="2"/>
        <v>0</v>
      </c>
    </row>
    <row r="25" spans="1:16" x14ac:dyDescent="0.25">
      <c r="A25" s="10" t="s">
        <v>36</v>
      </c>
      <c r="B25" s="10">
        <f>IFERROR(VLOOKUP(A25,Batting!$A$2:$K$52,11,FALSE),0)</f>
        <v>12</v>
      </c>
      <c r="C25" s="10">
        <f>IFERROR(VLOOKUP(A25,Bowling!$A$2:$F$26,6,FALSE),0)</f>
        <v>290</v>
      </c>
      <c r="D25" s="10">
        <f>IFERROR(VLOOKUP(A25,'Fielding (Out fielders)'!$A$2:$J$48,10,FALSE),0)</f>
        <v>10</v>
      </c>
      <c r="E25" s="11">
        <f t="shared" si="0"/>
        <v>312</v>
      </c>
      <c r="F25" t="s">
        <v>78</v>
      </c>
      <c r="H25" s="6" t="s">
        <v>30</v>
      </c>
      <c r="I25" s="6">
        <f>IFERROR(VLOOKUP(H25,Batting!$A$2:$K$52,11,FALSE),0)</f>
        <v>100</v>
      </c>
      <c r="J25" s="6">
        <f>IFERROR(VLOOKUP(H25,Bowling!$A$2:$J$26,10,FALSE),0)</f>
        <v>190</v>
      </c>
      <c r="K25" s="6">
        <f>IFERROR(VLOOKUP(H25,'Fielding (Out fielders)'!$A$2:$J$48,10,FALSE),0)</f>
        <v>60</v>
      </c>
      <c r="L25" s="7">
        <f t="shared" si="1"/>
        <v>350</v>
      </c>
      <c r="M25" s="63">
        <v>3.5</v>
      </c>
      <c r="N25" s="63">
        <v>5</v>
      </c>
      <c r="O25" s="63">
        <f>VLOOKUP(H25,Data!$A$2:$D$55,4,FALSE)</f>
        <v>5</v>
      </c>
      <c r="P25" s="63">
        <f t="shared" si="2"/>
        <v>0</v>
      </c>
    </row>
    <row r="26" spans="1:16" x14ac:dyDescent="0.25">
      <c r="A26" s="4" t="s">
        <v>11</v>
      </c>
      <c r="B26" s="4">
        <f>IFERROR(VLOOKUP(A26,Batting!$A$2:$K$52,11,FALSE),0)</f>
        <v>417</v>
      </c>
      <c r="C26" s="4">
        <f>IFERROR(VLOOKUP(A26,Bowling!$A$2:$F$26,6,FALSE),0)</f>
        <v>0</v>
      </c>
      <c r="D26" s="4">
        <f>IFERROR(VLOOKUP(A26,'Fielding (Out fielders)'!$A$2:$J$48,10,FALSE),0)</f>
        <v>20</v>
      </c>
      <c r="E26" s="5">
        <f t="shared" si="0"/>
        <v>437</v>
      </c>
      <c r="F26" t="s">
        <v>80</v>
      </c>
      <c r="H26" s="4" t="s">
        <v>19</v>
      </c>
      <c r="I26" s="4">
        <f>IFERROR(VLOOKUP(H26,Batting!$A$2:$K$52,11,FALSE),0)</f>
        <v>265</v>
      </c>
      <c r="J26" s="4">
        <f>IFERROR(VLOOKUP(H26,Bowling!$A$2:$J$26,10,FALSE),0)</f>
        <v>0</v>
      </c>
      <c r="K26" s="4">
        <f>IFERROR(VLOOKUP(H26,'Fielding (Out fielders)'!$A$2:$J$48,10,FALSE),0)</f>
        <v>90</v>
      </c>
      <c r="L26" s="5">
        <f t="shared" si="1"/>
        <v>355</v>
      </c>
      <c r="M26" s="63">
        <v>3.5</v>
      </c>
      <c r="N26" s="63">
        <v>5</v>
      </c>
      <c r="O26" s="63">
        <f>VLOOKUP(H26,Data!$A$2:$D$55,4,FALSE)</f>
        <v>5</v>
      </c>
      <c r="P26" s="63">
        <f t="shared" si="2"/>
        <v>0</v>
      </c>
    </row>
    <row r="27" spans="1:16" x14ac:dyDescent="0.25">
      <c r="A27" s="10" t="s">
        <v>30</v>
      </c>
      <c r="B27" s="10">
        <f>IFERROR(VLOOKUP(A27,Batting!$A$2:$K$52,11,FALSE),0)</f>
        <v>100</v>
      </c>
      <c r="C27" s="10">
        <f>IFERROR(VLOOKUP(A27,Bowling!$A$2:$F$26,6,FALSE),0)</f>
        <v>190</v>
      </c>
      <c r="D27" s="10">
        <f>IFERROR(VLOOKUP(A27,'Fielding (Out fielders)'!$A$2:$J$48,10,FALSE),0)</f>
        <v>60</v>
      </c>
      <c r="E27" s="11">
        <f t="shared" si="0"/>
        <v>350</v>
      </c>
      <c r="F27" t="s">
        <v>79</v>
      </c>
      <c r="H27" s="6" t="s">
        <v>20</v>
      </c>
      <c r="I27" s="6">
        <f>IFERROR(VLOOKUP(H27,Batting!$A$2:$K$52,11,FALSE),0)</f>
        <v>244</v>
      </c>
      <c r="J27" s="6">
        <f>IFERROR(VLOOKUP(H27,Bowling!$A$2:$J$26,10,FALSE),0)</f>
        <v>100</v>
      </c>
      <c r="K27" s="6">
        <f>IFERROR(VLOOKUP(H27,'Fielding (Out fielders)'!$A$2:$J$48,10,FALSE),0)</f>
        <v>10</v>
      </c>
      <c r="L27" s="7">
        <f t="shared" si="1"/>
        <v>354</v>
      </c>
      <c r="M27" s="63">
        <v>3.5</v>
      </c>
      <c r="N27" s="63">
        <v>5</v>
      </c>
      <c r="O27" s="63">
        <f>VLOOKUP(H27,Data!$A$2:$D$55,4,FALSE)</f>
        <v>5</v>
      </c>
      <c r="P27" s="63">
        <f t="shared" si="2"/>
        <v>0</v>
      </c>
    </row>
    <row r="28" spans="1:16" x14ac:dyDescent="0.25">
      <c r="A28" s="4" t="s">
        <v>15</v>
      </c>
      <c r="B28" s="4">
        <f>IFERROR(VLOOKUP(A28,Batting!$A$2:$K$52,11,FALSE),0)</f>
        <v>276</v>
      </c>
      <c r="C28" s="4">
        <f>IFERROR(VLOOKUP(A28,Bowling!$A$2:$F$26,6,FALSE),0)</f>
        <v>0</v>
      </c>
      <c r="D28" s="4">
        <f>IFERROR(VLOOKUP(A28,'Fielding (Out fielders)'!$A$2:$J$48,10,FALSE),0)</f>
        <v>140</v>
      </c>
      <c r="E28" s="5">
        <f t="shared" si="0"/>
        <v>416</v>
      </c>
      <c r="F28" t="s">
        <v>79</v>
      </c>
      <c r="H28" s="12" t="s">
        <v>7</v>
      </c>
      <c r="I28" s="12">
        <f>IFERROR(VLOOKUP(H28,Batting!$A$2:$K$52,11,FALSE),0)</f>
        <v>238</v>
      </c>
      <c r="J28" s="12">
        <f>IFERROR(VLOOKUP(H28,Bowling!$A$2:$J$26,10,FALSE),0)</f>
        <v>0</v>
      </c>
      <c r="K28" s="12">
        <f>IFERROR(VLOOKUP(H28,'Fielding (Out fielders)'!$A$2:$J$48,10,FALSE),0)</f>
        <v>90</v>
      </c>
      <c r="L28" s="13">
        <f t="shared" si="1"/>
        <v>328</v>
      </c>
      <c r="M28" s="63">
        <v>3.5</v>
      </c>
      <c r="N28" s="63">
        <v>5</v>
      </c>
      <c r="O28" s="63">
        <f>VLOOKUP(H28,Data!$A$2:$D$55,4,FALSE)</f>
        <v>5</v>
      </c>
      <c r="P28" s="63">
        <f t="shared" si="2"/>
        <v>0</v>
      </c>
    </row>
    <row r="29" spans="1:16" x14ac:dyDescent="0.25">
      <c r="A29" s="6" t="s">
        <v>20</v>
      </c>
      <c r="B29" s="6">
        <f>IFERROR(VLOOKUP(A29,Batting!$A$2:$K$52,11,FALSE),0)</f>
        <v>244</v>
      </c>
      <c r="C29" s="6">
        <f>IFERROR(VLOOKUP(A29,Bowling!$A$2:$F$26,6,FALSE),0)</f>
        <v>100</v>
      </c>
      <c r="D29" s="6">
        <f>IFERROR(VLOOKUP(A29,'Fielding (Out fielders)'!$A$2:$J$48,10,FALSE),0)</f>
        <v>10</v>
      </c>
      <c r="E29" s="7">
        <f t="shared" si="0"/>
        <v>354</v>
      </c>
      <c r="F29" t="s">
        <v>80</v>
      </c>
      <c r="H29" s="10" t="s">
        <v>36</v>
      </c>
      <c r="I29" s="10">
        <f>IFERROR(VLOOKUP(H29,Batting!$A$2:$K$52,11,FALSE),0)</f>
        <v>12</v>
      </c>
      <c r="J29" s="10">
        <f>IFERROR(VLOOKUP(H29,Bowling!$A$2:$J$26,10,FALSE),0)</f>
        <v>290</v>
      </c>
      <c r="K29" s="10">
        <f>IFERROR(VLOOKUP(H29,'Fielding (Out fielders)'!$A$2:$J$48,10,FALSE),0)</f>
        <v>10</v>
      </c>
      <c r="L29" s="11">
        <f t="shared" si="1"/>
        <v>312</v>
      </c>
      <c r="M29" s="63">
        <v>3</v>
      </c>
      <c r="N29" s="63">
        <v>5.5</v>
      </c>
      <c r="O29" s="63">
        <f>VLOOKUP(H29,Data!$A$2:$D$55,4,FALSE)</f>
        <v>5.5</v>
      </c>
      <c r="P29" s="63">
        <f t="shared" si="2"/>
        <v>0</v>
      </c>
    </row>
    <row r="30" spans="1:16" x14ac:dyDescent="0.25">
      <c r="A30" s="4" t="s">
        <v>13</v>
      </c>
      <c r="B30" s="4">
        <f>IFERROR(VLOOKUP(A30,Batting!$A$2:$K$52,11,FALSE),0)</f>
        <v>343</v>
      </c>
      <c r="C30" s="4">
        <f>IFERROR(VLOOKUP(A30,Bowling!$A$2:$F$26,6,FALSE),0)</f>
        <v>0</v>
      </c>
      <c r="D30" s="4">
        <f>IFERROR(VLOOKUP(A30,'Fielding (Out fielders)'!$A$2:$J$48,10,FALSE),0)</f>
        <v>50</v>
      </c>
      <c r="E30" s="5">
        <f t="shared" si="0"/>
        <v>393</v>
      </c>
      <c r="F30" t="s">
        <v>79</v>
      </c>
      <c r="H30" s="6" t="s">
        <v>32</v>
      </c>
      <c r="I30" s="6">
        <f>IFERROR(VLOOKUP(H30,Batting!$A$2:$K$52,11,FALSE),0)</f>
        <v>39</v>
      </c>
      <c r="J30" s="6">
        <f>IFERROR(VLOOKUP(H30,Bowling!$A$2:$J$26,10,FALSE),0)</f>
        <v>180</v>
      </c>
      <c r="K30" s="6">
        <f>IFERROR(VLOOKUP(H30,'Fielding (Out fielders)'!$A$2:$J$48,10,FALSE),0)</f>
        <v>50</v>
      </c>
      <c r="L30" s="7">
        <f t="shared" si="1"/>
        <v>269</v>
      </c>
      <c r="M30" s="63">
        <v>3</v>
      </c>
      <c r="N30" s="64">
        <v>5</v>
      </c>
      <c r="O30" s="63">
        <f>VLOOKUP(H30,Data!$A$2:$D$55,4,FALSE)</f>
        <v>5</v>
      </c>
      <c r="P30" s="63">
        <f t="shared" si="2"/>
        <v>0</v>
      </c>
    </row>
    <row r="31" spans="1:16" x14ac:dyDescent="0.25">
      <c r="A31" s="4" t="s">
        <v>19</v>
      </c>
      <c r="B31" s="4">
        <f>IFERROR(VLOOKUP(A31,Batting!$A$2:$K$52,11,FALSE),0)</f>
        <v>265</v>
      </c>
      <c r="C31" s="4">
        <f>IFERROR(VLOOKUP(A31,Bowling!$A$2:$F$26,6,FALSE),0)</f>
        <v>0</v>
      </c>
      <c r="D31" s="4">
        <f>IFERROR(VLOOKUP(A31,'Fielding (Out fielders)'!$A$2:$J$48,10,FALSE),0)</f>
        <v>90</v>
      </c>
      <c r="E31" s="5">
        <f t="shared" si="0"/>
        <v>355</v>
      </c>
      <c r="F31" t="s">
        <v>79</v>
      </c>
      <c r="H31" s="12" t="s">
        <v>24</v>
      </c>
      <c r="I31" s="12">
        <f>IFERROR(VLOOKUP(H31,Batting!$A$2:$K$52,11,FALSE),0)</f>
        <v>99</v>
      </c>
      <c r="J31" s="12">
        <f>IFERROR(VLOOKUP(H31,Bowling!$A$2:$J$26,10,FALSE),0)</f>
        <v>0</v>
      </c>
      <c r="K31" s="12">
        <f>IFERROR(VLOOKUP(H31,'Fielding (Out fielders)'!$A$2:$J$48,10,FALSE),0)</f>
        <v>160</v>
      </c>
      <c r="L31" s="13">
        <f t="shared" si="1"/>
        <v>259</v>
      </c>
      <c r="M31" s="63">
        <v>3</v>
      </c>
      <c r="N31" s="63">
        <v>4.5</v>
      </c>
      <c r="O31" s="63">
        <f>VLOOKUP(H31,Data!$A$2:$D$55,4,FALSE)</f>
        <v>4.5</v>
      </c>
      <c r="P31" s="63">
        <f t="shared" si="2"/>
        <v>0</v>
      </c>
    </row>
    <row r="32" spans="1:16" x14ac:dyDescent="0.25">
      <c r="A32" s="10" t="s">
        <v>32</v>
      </c>
      <c r="B32" s="10">
        <f>IFERROR(VLOOKUP(A32,Batting!$A$2:$K$52,11,FALSE),0)</f>
        <v>39</v>
      </c>
      <c r="C32" s="10">
        <f>IFERROR(VLOOKUP(A32,Bowling!$A$2:$F$26,6,FALSE),0)</f>
        <v>180</v>
      </c>
      <c r="D32" s="10">
        <f>IFERROR(VLOOKUP(A32,'Fielding (Out fielders)'!$A$2:$J$48,10,FALSE),0)</f>
        <v>50</v>
      </c>
      <c r="E32" s="11">
        <f t="shared" si="0"/>
        <v>269</v>
      </c>
      <c r="F32" t="s">
        <v>79</v>
      </c>
      <c r="H32" s="4" t="s">
        <v>18</v>
      </c>
      <c r="I32" s="4">
        <f>IFERROR(VLOOKUP(H32,Batting!$A$2:$K$52,11,FALSE),0)</f>
        <v>228</v>
      </c>
      <c r="J32" s="4">
        <f>IFERROR(VLOOKUP(H32,Bowling!$A$2:$J$26,10,FALSE),0)</f>
        <v>0</v>
      </c>
      <c r="K32" s="4">
        <f>IFERROR(VLOOKUP(H32,'Fielding (Out fielders)'!$A$2:$J$48,10,FALSE),0)</f>
        <v>30</v>
      </c>
      <c r="L32" s="5">
        <f t="shared" si="1"/>
        <v>258</v>
      </c>
      <c r="M32" s="63">
        <v>2.5</v>
      </c>
      <c r="N32" s="63">
        <v>4.5</v>
      </c>
      <c r="O32" s="63">
        <f>VLOOKUP(H32,Data!$A$2:$D$55,4,FALSE)</f>
        <v>4.5</v>
      </c>
      <c r="P32" s="63">
        <f t="shared" si="2"/>
        <v>0</v>
      </c>
    </row>
    <row r="33" spans="1:16" x14ac:dyDescent="0.25">
      <c r="A33" s="4" t="s">
        <v>7</v>
      </c>
      <c r="B33" s="4">
        <f>IFERROR(VLOOKUP(A33,Batting!$A$2:$K$52,11,FALSE),0)</f>
        <v>238</v>
      </c>
      <c r="C33" s="4">
        <f>IFERROR(VLOOKUP(A33,Bowling!$A$2:$F$26,6,FALSE),0)</f>
        <v>0</v>
      </c>
      <c r="D33" s="4">
        <f>IFERROR(VLOOKUP(A33,'Fielding (Out fielders)'!$A$2:$J$48,10,FALSE),0)</f>
        <v>90</v>
      </c>
      <c r="E33" s="5">
        <f t="shared" si="0"/>
        <v>328</v>
      </c>
      <c r="F33" t="s">
        <v>80</v>
      </c>
      <c r="H33" s="6" t="s">
        <v>14</v>
      </c>
      <c r="I33" s="6">
        <f>IFERROR(VLOOKUP(H33,Batting!$A$2:$K$52,11,FALSE),0)</f>
        <v>73</v>
      </c>
      <c r="J33" s="6">
        <f>IFERROR(VLOOKUP(H33,Bowling!$A$2:$J$26,10,FALSE),0)</f>
        <v>70</v>
      </c>
      <c r="K33" s="6">
        <f>IFERROR(VLOOKUP(H33,'Fielding (Out fielders)'!$A$2:$J$48,10,FALSE),0)</f>
        <v>70</v>
      </c>
      <c r="L33" s="7">
        <f t="shared" si="1"/>
        <v>213</v>
      </c>
      <c r="M33" s="63">
        <v>2</v>
      </c>
      <c r="N33" s="63">
        <v>4.5</v>
      </c>
      <c r="O33" s="63">
        <f>VLOOKUP(H33,Data!$A$2:$D$55,4,FALSE)</f>
        <v>4.5</v>
      </c>
      <c r="P33" s="63">
        <f t="shared" si="2"/>
        <v>0</v>
      </c>
    </row>
    <row r="34" spans="1:16" x14ac:dyDescent="0.25">
      <c r="A34" s="10" t="s">
        <v>38</v>
      </c>
      <c r="B34" s="10">
        <f>IFERROR(VLOOKUP(A34,Batting!$A$2:$K$52,11,FALSE),0)</f>
        <v>8</v>
      </c>
      <c r="C34" s="10">
        <f>IFERROR(VLOOKUP(A34,Bowling!$A$2:$F$26,6,FALSE),0)</f>
        <v>160</v>
      </c>
      <c r="D34" s="10">
        <f>IFERROR(VLOOKUP(A34,'Fielding (Out fielders)'!$A$2:$J$48,10,FALSE),0)</f>
        <v>20</v>
      </c>
      <c r="E34" s="11">
        <f t="shared" ref="E34:E53" si="3">SUM(B34:D34)</f>
        <v>188</v>
      </c>
      <c r="H34" s="6" t="s">
        <v>21</v>
      </c>
      <c r="I34" s="6">
        <f>IFERROR(VLOOKUP(H34,Batting!$A$2:$K$52,11,FALSE),0)</f>
        <v>122</v>
      </c>
      <c r="J34" s="6">
        <f>IFERROR(VLOOKUP(H34,Bowling!$A$2:$J$26,10,FALSE),0)</f>
        <v>50</v>
      </c>
      <c r="K34" s="6">
        <f>IFERROR(VLOOKUP(H34,'Fielding (Out fielders)'!$A$2:$J$48,10,FALSE),0)</f>
        <v>40</v>
      </c>
      <c r="L34" s="7">
        <f t="shared" si="1"/>
        <v>212</v>
      </c>
      <c r="M34" s="63">
        <v>2</v>
      </c>
      <c r="N34" s="63">
        <v>4.5</v>
      </c>
      <c r="O34" s="63">
        <f>VLOOKUP(H34,Data!$A$2:$D$55,4,FALSE)</f>
        <v>4.5</v>
      </c>
      <c r="P34" s="63">
        <f t="shared" si="2"/>
        <v>0</v>
      </c>
    </row>
    <row r="35" spans="1:16" x14ac:dyDescent="0.25">
      <c r="A35" s="8" t="s">
        <v>29</v>
      </c>
      <c r="B35" s="8">
        <f>IFERROR(VLOOKUP(A35,Batting!$A$2:$K$52,11,FALSE),0)</f>
        <v>115</v>
      </c>
      <c r="C35" s="8">
        <f>IFERROR(VLOOKUP(A35,Bowling!$A$2:$F$26,6,FALSE),0)</f>
        <v>0</v>
      </c>
      <c r="D35" s="8">
        <f>IFERROR(VLOOKUP(A35,'Fielding (Out fielders)'!$A$2:$J$48,10,FALSE),0)</f>
        <v>150</v>
      </c>
      <c r="E35" s="9">
        <f t="shared" si="3"/>
        <v>265</v>
      </c>
      <c r="H35" s="4" t="s">
        <v>27</v>
      </c>
      <c r="I35" s="4">
        <f>IFERROR(VLOOKUP(H35,Batting!$A$2:$K$52,11,FALSE),0)</f>
        <v>149</v>
      </c>
      <c r="J35" s="4">
        <f>IFERROR(VLOOKUP(H35,Bowling!$A$2:$J$26,10,FALSE),0)</f>
        <v>0</v>
      </c>
      <c r="K35" s="4">
        <f>IFERROR(VLOOKUP(H35,'Fielding (Out fielders)'!$A$2:$J$48,10,FALSE),0)</f>
        <v>50</v>
      </c>
      <c r="L35" s="5">
        <f t="shared" si="1"/>
        <v>199</v>
      </c>
      <c r="M35" s="63">
        <v>2</v>
      </c>
      <c r="N35" s="63">
        <v>4.5</v>
      </c>
      <c r="O35" s="63">
        <f>VLOOKUP(H35,Data!$A$2:$D$55,4,FALSE)</f>
        <v>4.5</v>
      </c>
      <c r="P35" s="63">
        <f t="shared" si="2"/>
        <v>0</v>
      </c>
    </row>
    <row r="36" spans="1:16" x14ac:dyDescent="0.25">
      <c r="A36" s="12" t="s">
        <v>24</v>
      </c>
      <c r="B36" s="12">
        <f>IFERROR(VLOOKUP(A36,Batting!$A$2:$K$52,11,FALSE),0)</f>
        <v>99</v>
      </c>
      <c r="C36" s="12">
        <f>IFERROR(VLOOKUP(A36,Bowling!$A$2:$F$26,6,FALSE),0)</f>
        <v>0</v>
      </c>
      <c r="D36" s="12">
        <f>IFERROR(VLOOKUP(A36,'Fielding (Out fielders)'!$A$2:$J$48,10,FALSE),0)</f>
        <v>160</v>
      </c>
      <c r="E36" s="13">
        <f t="shared" si="3"/>
        <v>259</v>
      </c>
      <c r="H36" s="10" t="s">
        <v>38</v>
      </c>
      <c r="I36" s="10">
        <f>IFERROR(VLOOKUP(H36,Batting!$A$2:$K$52,11,FALSE),0)</f>
        <v>8</v>
      </c>
      <c r="J36" s="10">
        <f>IFERROR(VLOOKUP(H36,Bowling!$A$2:$J$26,10,FALSE),0)</f>
        <v>160</v>
      </c>
      <c r="K36" s="10">
        <f>IFERROR(VLOOKUP(H36,'Fielding (Out fielders)'!$A$2:$J$48,10,FALSE),0)</f>
        <v>20</v>
      </c>
      <c r="L36" s="11">
        <f t="shared" si="1"/>
        <v>188</v>
      </c>
      <c r="M36" s="63">
        <v>2</v>
      </c>
      <c r="N36" s="63">
        <v>4.5</v>
      </c>
      <c r="O36" s="63">
        <f>VLOOKUP(H36,Data!$A$2:$D$55,4,FALSE)</f>
        <v>4.5</v>
      </c>
      <c r="P36" s="63">
        <f t="shared" si="2"/>
        <v>0</v>
      </c>
    </row>
    <row r="37" spans="1:16" x14ac:dyDescent="0.25">
      <c r="A37" s="4" t="s">
        <v>18</v>
      </c>
      <c r="B37" s="4">
        <f>IFERROR(VLOOKUP(A37,Batting!$A$2:$K$52,11,FALSE),0)</f>
        <v>228</v>
      </c>
      <c r="C37" s="4">
        <f>IFERROR(VLOOKUP(A37,Bowling!$A$2:$F$26,6,FALSE),0)</f>
        <v>0</v>
      </c>
      <c r="D37" s="4">
        <f>IFERROR(VLOOKUP(A37,'Fielding (Out fielders)'!$A$2:$J$48,10,FALSE),0)</f>
        <v>30</v>
      </c>
      <c r="E37" s="5">
        <f t="shared" si="3"/>
        <v>258</v>
      </c>
      <c r="H37" s="10" t="s">
        <v>35</v>
      </c>
      <c r="I37" s="10">
        <f>IFERROR(VLOOKUP(H37,Batting!$A$2:$K$52,11,FALSE),0)</f>
        <v>12</v>
      </c>
      <c r="J37" s="10">
        <f>IFERROR(VLOOKUP(H37,Bowling!$A$2:$J$26,10,FALSE),0)</f>
        <v>50</v>
      </c>
      <c r="K37" s="10">
        <f>IFERROR(VLOOKUP(H37,'Fielding (Out fielders)'!$A$2:$J$48,10,FALSE),0)</f>
        <v>50</v>
      </c>
      <c r="L37" s="11">
        <f t="shared" si="1"/>
        <v>112</v>
      </c>
      <c r="M37" s="63">
        <v>2</v>
      </c>
      <c r="N37" s="63">
        <v>4.5</v>
      </c>
      <c r="O37" s="63">
        <f>VLOOKUP(H37,Data!$A$2:$D$55,4,FALSE)</f>
        <v>4.5</v>
      </c>
      <c r="P37" s="63">
        <f t="shared" si="2"/>
        <v>0</v>
      </c>
    </row>
    <row r="38" spans="1:16" x14ac:dyDescent="0.25">
      <c r="A38" s="6" t="s">
        <v>14</v>
      </c>
      <c r="B38" s="6">
        <f>IFERROR(VLOOKUP(A38,Batting!$A$2:$K$52,11,FALSE),0)</f>
        <v>73</v>
      </c>
      <c r="C38" s="6">
        <f>IFERROR(VLOOKUP(A38,Bowling!$A$2:$F$26,6,FALSE),0)</f>
        <v>70</v>
      </c>
      <c r="D38" s="6">
        <f>IFERROR(VLOOKUP(A38,'Fielding (Out fielders)'!$A$2:$J$48,10,FALSE),0)</f>
        <v>70</v>
      </c>
      <c r="E38" s="7">
        <f t="shared" si="3"/>
        <v>213</v>
      </c>
      <c r="H38" s="6" t="s">
        <v>9</v>
      </c>
      <c r="I38" s="6">
        <f>IFERROR(VLOOKUP(H38,Batting!$A$2:$K$52,11,FALSE),0)</f>
        <v>74</v>
      </c>
      <c r="J38" s="6">
        <f>IFERROR(VLOOKUP(H38,Bowling!$A$2:$J$26,10,FALSE),0)</f>
        <v>10</v>
      </c>
      <c r="K38" s="6">
        <f>IFERROR(VLOOKUP(H38,'Fielding (Out fielders)'!$A$2:$J$48,10,FALSE),0)</f>
        <v>20</v>
      </c>
      <c r="L38" s="7">
        <f t="shared" si="1"/>
        <v>104</v>
      </c>
      <c r="M38" s="63">
        <v>2</v>
      </c>
      <c r="N38" s="64">
        <v>5</v>
      </c>
      <c r="O38" s="63">
        <f>VLOOKUP(H38,Data!$A$2:$D$55,4,FALSE)</f>
        <v>5</v>
      </c>
      <c r="P38" s="63">
        <f t="shared" si="2"/>
        <v>0</v>
      </c>
    </row>
    <row r="39" spans="1:16" x14ac:dyDescent="0.25">
      <c r="A39" s="6" t="s">
        <v>21</v>
      </c>
      <c r="B39" s="6">
        <f>IFERROR(VLOOKUP(A39,Batting!$A$2:$K$52,11,FALSE),0)</f>
        <v>122</v>
      </c>
      <c r="C39" s="6">
        <f>IFERROR(VLOOKUP(A39,Bowling!$A$2:$F$26,6,FALSE),0)</f>
        <v>50</v>
      </c>
      <c r="D39" s="6">
        <f>IFERROR(VLOOKUP(A39,'Fielding (Out fielders)'!$A$2:$J$48,10,FALSE),0)</f>
        <v>40</v>
      </c>
      <c r="E39" s="7">
        <f t="shared" si="3"/>
        <v>212</v>
      </c>
      <c r="H39" s="6" t="s">
        <v>34</v>
      </c>
      <c r="I39" s="6">
        <f>IFERROR(VLOOKUP(H39,Batting!$A$2:$K$52,11,FALSE),0)</f>
        <v>11</v>
      </c>
      <c r="J39" s="6">
        <f>IFERROR(VLOOKUP(H39,Bowling!$A$2:$J$26,10,FALSE),0)</f>
        <v>80</v>
      </c>
      <c r="K39" s="6">
        <f>IFERROR(VLOOKUP(H39,'Fielding (Out fielders)'!$A$2:$J$48,10,FALSE),0)</f>
        <v>10</v>
      </c>
      <c r="L39" s="7">
        <f t="shared" si="1"/>
        <v>101</v>
      </c>
      <c r="M39" s="63">
        <v>2</v>
      </c>
      <c r="N39" s="63">
        <v>4.5</v>
      </c>
      <c r="O39" s="63">
        <f>VLOOKUP(H39,Data!$A$2:$D$55,4,FALSE)</f>
        <v>4.5</v>
      </c>
      <c r="P39" s="63">
        <f t="shared" si="2"/>
        <v>0</v>
      </c>
    </row>
    <row r="40" spans="1:16" x14ac:dyDescent="0.25">
      <c r="A40" s="4" t="s">
        <v>27</v>
      </c>
      <c r="B40" s="4">
        <f>IFERROR(VLOOKUP(A40,Batting!$A$2:$K$52,11,FALSE),0)</f>
        <v>149</v>
      </c>
      <c r="C40" s="4">
        <f>IFERROR(VLOOKUP(A40,Bowling!$A$2:$F$26,6,FALSE),0)</f>
        <v>0</v>
      </c>
      <c r="D40" s="4">
        <f>IFERROR(VLOOKUP(A40,'Fielding (Out fielders)'!$A$2:$J$48,10,FALSE),0)</f>
        <v>50</v>
      </c>
      <c r="E40" s="5">
        <f t="shared" si="3"/>
        <v>199</v>
      </c>
      <c r="H40" s="10" t="s">
        <v>39</v>
      </c>
      <c r="I40" s="10">
        <f>IFERROR(VLOOKUP(H40,Batting!$A$2:$K$52,11,FALSE),0)</f>
        <v>3</v>
      </c>
      <c r="J40" s="10">
        <f>IFERROR(VLOOKUP(H40,Bowling!$A$2:$J$26,10,FALSE),0)</f>
        <v>80</v>
      </c>
      <c r="K40" s="10">
        <f>IFERROR(VLOOKUP(H40,'Fielding (Out fielders)'!$A$2:$J$48,10,FALSE),0)</f>
        <v>10</v>
      </c>
      <c r="L40" s="11">
        <f t="shared" si="1"/>
        <v>93</v>
      </c>
      <c r="M40" s="63">
        <v>2</v>
      </c>
      <c r="N40" s="64">
        <v>5</v>
      </c>
      <c r="O40" s="63">
        <f>VLOOKUP(H40,Data!$A$2:$D$55,4,FALSE)</f>
        <v>5</v>
      </c>
      <c r="P40" s="63">
        <f t="shared" si="2"/>
        <v>0</v>
      </c>
    </row>
    <row r="41" spans="1:16" x14ac:dyDescent="0.25">
      <c r="A41" s="10" t="s">
        <v>34</v>
      </c>
      <c r="B41" s="10">
        <f>IFERROR(VLOOKUP(A41,Batting!$A$2:$K$52,11,FALSE),0)</f>
        <v>11</v>
      </c>
      <c r="C41" s="10">
        <f>IFERROR(VLOOKUP(A41,Bowling!$A$2:$F$26,6,FALSE),0)</f>
        <v>80</v>
      </c>
      <c r="D41" s="10">
        <f>IFERROR(VLOOKUP(A41,'Fielding (Out fielders)'!$A$2:$J$48,10,FALSE),0)</f>
        <v>10</v>
      </c>
      <c r="E41" s="11">
        <f t="shared" si="3"/>
        <v>101</v>
      </c>
    </row>
    <row r="42" spans="1:16" x14ac:dyDescent="0.25">
      <c r="A42" s="10" t="s">
        <v>35</v>
      </c>
      <c r="B42" s="10">
        <f>IFERROR(VLOOKUP(A42,Batting!$A$2:$K$52,11,FALSE),0)</f>
        <v>12</v>
      </c>
      <c r="C42" s="10">
        <f>IFERROR(VLOOKUP(A42,Bowling!$A$2:$F$26,6,FALSE),0)</f>
        <v>50</v>
      </c>
      <c r="D42" s="10">
        <f>IFERROR(VLOOKUP(A42,'Fielding (Out fielders)'!$A$2:$J$48,10,FALSE),0)</f>
        <v>50</v>
      </c>
      <c r="E42" s="11">
        <f t="shared" si="3"/>
        <v>112</v>
      </c>
    </row>
    <row r="43" spans="1:16" x14ac:dyDescent="0.25">
      <c r="A43" s="10" t="s">
        <v>39</v>
      </c>
      <c r="B43" s="10">
        <f>IFERROR(VLOOKUP(A43,Batting!$A$2:$K$52,11,FALSE),0)</f>
        <v>3</v>
      </c>
      <c r="C43" s="10">
        <f>IFERROR(VLOOKUP(A43,Bowling!$A$2:$F$26,6,FALSE),0)</f>
        <v>80</v>
      </c>
      <c r="D43" s="10">
        <f>IFERROR(VLOOKUP(A43,'Fielding (Out fielders)'!$A$2:$J$48,10,FALSE),0)</f>
        <v>10</v>
      </c>
      <c r="E43" s="11">
        <f t="shared" si="3"/>
        <v>93</v>
      </c>
    </row>
    <row r="44" spans="1:16" x14ac:dyDescent="0.25">
      <c r="A44" s="4" t="s">
        <v>9</v>
      </c>
      <c r="B44" s="4">
        <f>IFERROR(VLOOKUP(A44,Batting!$A$2:$K$52,11,FALSE),0)</f>
        <v>74</v>
      </c>
      <c r="C44" s="4">
        <f>IFERROR(VLOOKUP(A44,Bowling!$A$2:$F$26,6,FALSE),0)</f>
        <v>10</v>
      </c>
      <c r="D44" s="4">
        <f>IFERROR(VLOOKUP(A44,'Fielding (Out fielders)'!$A$2:$J$48,10,FALSE),0)</f>
        <v>20</v>
      </c>
      <c r="E44" s="5">
        <f t="shared" si="3"/>
        <v>104</v>
      </c>
    </row>
    <row r="45" spans="1:16" x14ac:dyDescent="0.25">
      <c r="A45" s="6" t="s">
        <v>40</v>
      </c>
      <c r="B45" s="6">
        <f>IFERROR(VLOOKUP(A45,Batting!$A$2:$K$52,11,FALSE),0)</f>
        <v>6</v>
      </c>
      <c r="C45" s="6">
        <f>IFERROR(VLOOKUP(A45,Bowling!$A$2:$F$26,6,FALSE),0)</f>
        <v>20</v>
      </c>
      <c r="D45" s="6">
        <f>IFERROR(VLOOKUP(A45,'Fielding (Out fielders)'!$A$2:$J$48,10,FALSE),0)</f>
        <v>10</v>
      </c>
      <c r="E45" s="7">
        <f t="shared" si="3"/>
        <v>36</v>
      </c>
    </row>
    <row r="46" spans="1:16" x14ac:dyDescent="0.25">
      <c r="A46" s="4" t="s">
        <v>45</v>
      </c>
      <c r="B46" s="4">
        <f>IFERROR(VLOOKUP(A46,Batting!$A$2:$K$52,11,FALSE),0)</f>
        <v>2</v>
      </c>
      <c r="C46" s="4">
        <f>IFERROR(VLOOKUP(A46,Bowling!$A$2:$F$26,6,FALSE),0)</f>
        <v>0</v>
      </c>
      <c r="D46" s="4">
        <f>IFERROR(VLOOKUP(A46,'Fielding (Out fielders)'!$A$2:$J$48,10,FALSE),0)</f>
        <v>20</v>
      </c>
      <c r="E46" s="5">
        <f t="shared" si="3"/>
        <v>22</v>
      </c>
    </row>
    <row r="47" spans="1:16" x14ac:dyDescent="0.25">
      <c r="A47" s="4" t="s">
        <v>37</v>
      </c>
      <c r="B47" s="4">
        <f>IFERROR(VLOOKUP(A47,Batting!$A$2:$K$52,11,FALSE),0)</f>
        <v>12</v>
      </c>
      <c r="C47" s="4">
        <f>IFERROR(VLOOKUP(A47,Bowling!$A$2:$F$26,6,FALSE),0)</f>
        <v>0</v>
      </c>
      <c r="D47" s="4">
        <f>IFERROR(VLOOKUP(A47,'Fielding (Out fielders)'!$A$2:$J$48,10,FALSE),0)</f>
        <v>0</v>
      </c>
      <c r="E47" s="5">
        <f t="shared" si="3"/>
        <v>12</v>
      </c>
    </row>
    <row r="48" spans="1:16" x14ac:dyDescent="0.25">
      <c r="A48" t="s">
        <v>46</v>
      </c>
      <c r="B48">
        <f>IFERROR(VLOOKUP(A48,Batting!$A$2:$K$52,11,FALSE),0)</f>
        <v>1</v>
      </c>
      <c r="C48">
        <f>IFERROR(VLOOKUP(A48,Bowling!$A$2:$F$26,6,FALSE),0)</f>
        <v>0</v>
      </c>
      <c r="D48">
        <f>IFERROR(VLOOKUP(A48,'Fielding (Out fielders)'!$A$2:$J$48,10,FALSE),0)</f>
        <v>10</v>
      </c>
      <c r="E48" s="3">
        <f t="shared" si="3"/>
        <v>11</v>
      </c>
    </row>
    <row r="49" spans="1:5" x14ac:dyDescent="0.25">
      <c r="A49" s="10" t="s">
        <v>68</v>
      </c>
      <c r="B49" s="10">
        <f>IFERROR(VLOOKUP(A49,Batting!$A$2:$K$52,11,FALSE),0)</f>
        <v>0</v>
      </c>
      <c r="C49" s="10">
        <f>IFERROR(VLOOKUP(A49,Bowling!$A$2:$F$26,6,FALSE),0)</f>
        <v>0</v>
      </c>
      <c r="D49" s="10">
        <f>IFERROR(VLOOKUP(A49,'Fielding (Out fielders)'!$A$2:$J$48,10,FALSE),0)</f>
        <v>10</v>
      </c>
      <c r="E49" s="11">
        <f t="shared" si="3"/>
        <v>10</v>
      </c>
    </row>
    <row r="50" spans="1:5" x14ac:dyDescent="0.25">
      <c r="A50" s="10" t="s">
        <v>41</v>
      </c>
      <c r="B50" s="10">
        <f>IFERROR(VLOOKUP(A50,Batting!$A$2:$K$52,11,FALSE),0)</f>
        <v>4</v>
      </c>
      <c r="C50" s="10">
        <f>IFERROR(VLOOKUP(A50,Bowling!$A$2:$F$26,6,FALSE),0)</f>
        <v>0</v>
      </c>
      <c r="D50" s="10">
        <f>IFERROR(VLOOKUP(A50,'Fielding (Out fielders)'!$A$2:$J$48,10,FALSE),0)</f>
        <v>0</v>
      </c>
      <c r="E50" s="11">
        <f t="shared" si="3"/>
        <v>4</v>
      </c>
    </row>
    <row r="51" spans="1:5" x14ac:dyDescent="0.25">
      <c r="A51" t="s">
        <v>44</v>
      </c>
      <c r="B51">
        <f>IFERROR(VLOOKUP(A51,Batting!$A$2:$K$52,11,FALSE),0)</f>
        <v>2</v>
      </c>
      <c r="C51">
        <f>IFERROR(VLOOKUP(A51,Bowling!$A$2:$F$26,6,FALSE),0)</f>
        <v>0</v>
      </c>
      <c r="D51">
        <f>IFERROR(VLOOKUP(A51,'Fielding (Out fielders)'!$A$2:$J$48,10,FALSE),0)</f>
        <v>0</v>
      </c>
      <c r="E51" s="3">
        <f t="shared" si="3"/>
        <v>2</v>
      </c>
    </row>
    <row r="52" spans="1:5" x14ac:dyDescent="0.25">
      <c r="A52" t="s">
        <v>48</v>
      </c>
      <c r="B52">
        <f>IFERROR(VLOOKUP(A52,Batting!$A$2:$K$52,11,FALSE),0)</f>
        <v>0</v>
      </c>
      <c r="C52">
        <f>IFERROR(VLOOKUP(A52,Bowling!$A$2:$F$26,6,FALSE),0)</f>
        <v>0</v>
      </c>
      <c r="D52">
        <f>IFERROR(VLOOKUP(A52,'Fielding (Out fielders)'!$A$2:$J$48,10,FALSE),0)</f>
        <v>0</v>
      </c>
      <c r="E52" s="3">
        <f t="shared" si="3"/>
        <v>0</v>
      </c>
    </row>
    <row r="53" spans="1:5" x14ac:dyDescent="0.25">
      <c r="A53" t="s">
        <v>42</v>
      </c>
      <c r="B53">
        <f>IFERROR(VLOOKUP(A53,Batting!$A$2:$K$52,11,FALSE),0)</f>
        <v>0</v>
      </c>
      <c r="C53">
        <f>IFERROR(VLOOKUP(A53,Bowling!$A$2:$F$26,6,FALSE),0)</f>
        <v>0</v>
      </c>
      <c r="D53">
        <f>IFERROR(VLOOKUP(A53,'Fielding (Out fielders)'!$A$2:$J$48,10,FALSE),0)</f>
        <v>0</v>
      </c>
      <c r="E53" s="3">
        <f t="shared" si="3"/>
        <v>0</v>
      </c>
    </row>
  </sheetData>
  <autoFilter ref="A1:E1">
    <sortState ref="A2:E49">
      <sortCondition descending="1" ref="E1"/>
    </sortState>
  </autoFilter>
  <sortState ref="H2:L40">
    <sortCondition descending="1" ref="L2:L40"/>
  </sortState>
  <pageMargins left="0.70866141732283472" right="0.70866141732283472" top="0.74803149606299213" bottom="0.74803149606299213" header="0.31496062992125984" footer="0.31496062992125984"/>
  <pageSetup paperSize="9" scale="94"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BB7"/>
  <sheetViews>
    <sheetView zoomScale="85" zoomScaleNormal="85" workbookViewId="0">
      <pane xSplit="1" ySplit="5" topLeftCell="AK6" activePane="bottomRight" state="frozen"/>
      <selection activeCell="R31" sqref="R31"/>
      <selection pane="topRight" activeCell="R31" sqref="R31"/>
      <selection pane="bottomLeft" activeCell="R31" sqref="R31"/>
      <selection pane="bottomRight" activeCell="R31" sqref="R31"/>
    </sheetView>
  </sheetViews>
  <sheetFormatPr defaultRowHeight="15" x14ac:dyDescent="0.25"/>
  <cols>
    <col min="1" max="1" width="21.28515625" customWidth="1"/>
    <col min="2" max="2" width="15.28515625" bestFit="1" customWidth="1"/>
    <col min="3" max="3" width="14.42578125" bestFit="1" customWidth="1"/>
    <col min="4" max="4" width="15" bestFit="1" customWidth="1"/>
    <col min="5" max="5" width="16.5703125" bestFit="1" customWidth="1"/>
    <col min="6" max="6" width="15.42578125" bestFit="1" customWidth="1"/>
    <col min="7" max="7" width="15" bestFit="1" customWidth="1"/>
    <col min="8" max="8" width="13.42578125" bestFit="1" customWidth="1"/>
    <col min="9" max="9" width="15.28515625" bestFit="1" customWidth="1"/>
    <col min="10" max="10" width="13.85546875" bestFit="1" customWidth="1"/>
    <col min="11" max="11" width="12.5703125" bestFit="1" customWidth="1"/>
    <col min="12" max="13" width="15.5703125" bestFit="1" customWidth="1"/>
    <col min="14" max="14" width="15" bestFit="1" customWidth="1"/>
    <col min="15" max="15" width="14.7109375" bestFit="1" customWidth="1"/>
    <col min="16" max="16" width="15.28515625" bestFit="1" customWidth="1"/>
    <col min="17" max="17" width="15.5703125" bestFit="1" customWidth="1"/>
    <col min="18" max="19" width="15.28515625" bestFit="1" customWidth="1"/>
    <col min="20" max="20" width="15" bestFit="1" customWidth="1"/>
    <col min="21" max="21" width="15.28515625" bestFit="1" customWidth="1"/>
    <col min="22" max="22" width="14.42578125" bestFit="1" customWidth="1"/>
    <col min="23" max="23" width="15.28515625" bestFit="1" customWidth="1"/>
    <col min="24" max="24" width="12.5703125" bestFit="1" customWidth="1"/>
    <col min="25" max="25" width="14.7109375" bestFit="1" customWidth="1"/>
    <col min="26" max="26" width="15.28515625" bestFit="1" customWidth="1"/>
    <col min="27" max="28" width="15.5703125" bestFit="1" customWidth="1"/>
    <col min="29" max="30" width="13.85546875" bestFit="1" customWidth="1"/>
    <col min="31" max="31" width="14.28515625" bestFit="1" customWidth="1"/>
    <col min="32" max="33" width="15" bestFit="1" customWidth="1"/>
    <col min="34" max="34" width="14.7109375" bestFit="1" customWidth="1"/>
    <col min="35" max="35" width="15" bestFit="1" customWidth="1"/>
    <col min="36" max="36" width="15.5703125" bestFit="1" customWidth="1"/>
    <col min="37" max="37" width="17" bestFit="1" customWidth="1"/>
    <col min="38" max="39" width="15.5703125" bestFit="1" customWidth="1"/>
    <col min="40" max="40" width="14.7109375" bestFit="1" customWidth="1"/>
    <col min="41" max="41" width="15" bestFit="1" customWidth="1"/>
    <col min="42" max="42" width="18.28515625" bestFit="1" customWidth="1"/>
    <col min="43" max="43" width="15.5703125" bestFit="1" customWidth="1"/>
    <col min="44" max="44" width="13.5703125" bestFit="1" customWidth="1"/>
    <col min="45" max="45" width="16.7109375" bestFit="1" customWidth="1"/>
    <col min="46" max="46" width="14.42578125" bestFit="1" customWidth="1"/>
    <col min="47" max="47" width="15.5703125" bestFit="1" customWidth="1"/>
    <col min="48" max="48" width="15" bestFit="1" customWidth="1"/>
    <col min="49" max="49" width="15.5703125" bestFit="1" customWidth="1"/>
    <col min="50" max="50" width="14.7109375" bestFit="1" customWidth="1"/>
    <col min="51" max="51" width="15" bestFit="1" customWidth="1"/>
    <col min="52" max="52" width="13.5703125" bestFit="1" customWidth="1"/>
    <col min="53" max="53" width="15.28515625" bestFit="1" customWidth="1"/>
    <col min="54" max="54" width="15" bestFit="1" customWidth="1"/>
  </cols>
  <sheetData>
    <row r="1" spans="1:54" x14ac:dyDescent="0.25">
      <c r="A1" s="83" t="s">
        <v>180</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row>
    <row r="2" spans="1:54" x14ac:dyDescent="0.25">
      <c r="A2" s="83" t="s">
        <v>226</v>
      </c>
      <c r="K2" s="14"/>
      <c r="L2" s="14"/>
      <c r="M2" s="14"/>
      <c r="N2" s="14"/>
    </row>
    <row r="3" spans="1:54" x14ac:dyDescent="0.25">
      <c r="B3" s="513" t="s">
        <v>227</v>
      </c>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513"/>
      <c r="AK3" s="513"/>
      <c r="AL3" s="513"/>
      <c r="AM3" s="513"/>
      <c r="AN3" s="513"/>
      <c r="AO3" s="513"/>
      <c r="AP3" s="513"/>
      <c r="AQ3" s="513"/>
      <c r="AR3" s="513"/>
      <c r="AS3" s="513"/>
      <c r="AT3" s="513"/>
      <c r="AU3" s="513"/>
      <c r="AV3" s="513"/>
      <c r="AW3" s="513"/>
      <c r="AX3" s="234"/>
      <c r="AY3" s="234"/>
      <c r="AZ3" s="234"/>
      <c r="BA3" s="234"/>
      <c r="BB3" s="234"/>
    </row>
    <row r="4" spans="1:54" ht="15" customHeight="1" x14ac:dyDescent="0.25">
      <c r="A4" s="513" t="s">
        <v>57</v>
      </c>
      <c r="B4" s="513" t="s">
        <v>15</v>
      </c>
      <c r="C4" s="513" t="s">
        <v>83</v>
      </c>
      <c r="D4" s="513" t="s">
        <v>230</v>
      </c>
      <c r="E4" s="513" t="s">
        <v>228</v>
      </c>
      <c r="F4" s="513" t="s">
        <v>84</v>
      </c>
      <c r="G4" s="513" t="s">
        <v>25</v>
      </c>
      <c r="H4" s="513" t="s">
        <v>229</v>
      </c>
      <c r="I4" s="513" t="s">
        <v>7</v>
      </c>
      <c r="J4" s="513" t="s">
        <v>14</v>
      </c>
      <c r="K4" s="513" t="s">
        <v>39</v>
      </c>
      <c r="L4" s="513" t="s">
        <v>4</v>
      </c>
      <c r="M4" s="513" t="s">
        <v>81</v>
      </c>
      <c r="N4" s="513" t="s">
        <v>6</v>
      </c>
      <c r="O4" s="513" t="s">
        <v>242</v>
      </c>
      <c r="P4" s="513" t="s">
        <v>243</v>
      </c>
      <c r="Q4" s="513" t="s">
        <v>244</v>
      </c>
      <c r="R4" s="513" t="s">
        <v>30</v>
      </c>
      <c r="S4" s="513" t="s">
        <v>245</v>
      </c>
      <c r="T4" s="513" t="s">
        <v>82</v>
      </c>
      <c r="U4" s="513" t="s">
        <v>10</v>
      </c>
      <c r="V4" s="513" t="s">
        <v>246</v>
      </c>
      <c r="W4" s="513" t="s">
        <v>31</v>
      </c>
      <c r="X4" s="513" t="s">
        <v>247</v>
      </c>
      <c r="Y4" s="513" t="s">
        <v>85</v>
      </c>
      <c r="Z4" s="513" t="s">
        <v>26</v>
      </c>
      <c r="AA4" s="513" t="s">
        <v>281</v>
      </c>
      <c r="AB4" s="513" t="s">
        <v>19</v>
      </c>
      <c r="AC4" s="513" t="s">
        <v>8</v>
      </c>
      <c r="AD4" s="513" t="s">
        <v>11</v>
      </c>
      <c r="AE4" s="513" t="s">
        <v>250</v>
      </c>
      <c r="AF4" s="513" t="s">
        <v>32</v>
      </c>
      <c r="AG4" s="513" t="s">
        <v>110</v>
      </c>
      <c r="AH4" s="513" t="s">
        <v>251</v>
      </c>
      <c r="AI4" s="513" t="s">
        <v>12</v>
      </c>
      <c r="AJ4" s="513" t="s">
        <v>18</v>
      </c>
      <c r="AK4" s="513" t="s">
        <v>252</v>
      </c>
      <c r="AL4" s="513" t="s">
        <v>253</v>
      </c>
      <c r="AM4" s="513" t="s">
        <v>36</v>
      </c>
      <c r="AN4" s="513" t="s">
        <v>254</v>
      </c>
      <c r="AO4" s="513" t="s">
        <v>23</v>
      </c>
      <c r="AP4" s="513" t="s">
        <v>255</v>
      </c>
      <c r="AQ4" s="513" t="s">
        <v>24</v>
      </c>
      <c r="AR4" s="513" t="s">
        <v>46</v>
      </c>
      <c r="AS4" s="513" t="s">
        <v>13</v>
      </c>
      <c r="AT4" s="513" t="s">
        <v>256</v>
      </c>
      <c r="AU4" s="513" t="s">
        <v>3</v>
      </c>
      <c r="AV4" s="513" t="s">
        <v>28</v>
      </c>
      <c r="AW4" s="513" t="s">
        <v>322</v>
      </c>
      <c r="AX4" s="513" t="s">
        <v>330</v>
      </c>
      <c r="AY4" s="513" t="s">
        <v>331</v>
      </c>
      <c r="AZ4" s="513" t="s">
        <v>332</v>
      </c>
      <c r="BA4" s="513" t="s">
        <v>333</v>
      </c>
      <c r="BB4" s="513" t="s">
        <v>348</v>
      </c>
    </row>
    <row r="5" spans="1:54" x14ac:dyDescent="0.25">
      <c r="A5" s="513"/>
      <c r="B5" s="513"/>
      <c r="C5" s="513"/>
      <c r="D5" s="513"/>
      <c r="E5" s="513"/>
      <c r="F5" s="513"/>
      <c r="G5" s="513"/>
      <c r="H5" s="513"/>
      <c r="I5" s="513"/>
      <c r="J5" s="513"/>
      <c r="K5" s="513"/>
      <c r="L5" s="513"/>
      <c r="M5" s="513"/>
      <c r="N5" s="513"/>
      <c r="O5" s="513"/>
      <c r="P5" s="513"/>
      <c r="Q5" s="513"/>
      <c r="R5" s="513"/>
      <c r="S5" s="513"/>
      <c r="T5" s="513"/>
      <c r="U5" s="513"/>
      <c r="V5" s="513"/>
      <c r="W5" s="513"/>
      <c r="X5" s="513"/>
      <c r="Y5" s="513"/>
      <c r="Z5" s="513"/>
      <c r="AA5" s="513"/>
      <c r="AB5" s="513"/>
      <c r="AC5" s="513"/>
      <c r="AD5" s="513"/>
      <c r="AE5" s="513"/>
      <c r="AF5" s="513"/>
      <c r="AG5" s="513"/>
      <c r="AH5" s="513"/>
      <c r="AI5" s="513"/>
      <c r="AJ5" s="513"/>
      <c r="AK5" s="513"/>
      <c r="AL5" s="513"/>
      <c r="AM5" s="513"/>
      <c r="AN5" s="513"/>
      <c r="AO5" s="513"/>
      <c r="AP5" s="513"/>
      <c r="AQ5" s="513"/>
      <c r="AR5" s="513"/>
      <c r="AS5" s="513"/>
      <c r="AT5" s="513"/>
      <c r="AU5" s="513"/>
      <c r="AV5" s="513"/>
      <c r="AW5" s="513"/>
      <c r="AX5" s="513"/>
      <c r="AY5" s="513"/>
      <c r="AZ5" s="513"/>
      <c r="BA5" s="513"/>
      <c r="BB5" s="513"/>
    </row>
    <row r="6" spans="1:54" x14ac:dyDescent="0.25">
      <c r="A6" t="s">
        <v>116</v>
      </c>
      <c r="B6" s="97" t="s">
        <v>123</v>
      </c>
      <c r="C6" s="97" t="s">
        <v>83</v>
      </c>
      <c r="D6" s="97" t="s">
        <v>12</v>
      </c>
      <c r="E6" s="97" t="s">
        <v>4</v>
      </c>
      <c r="F6" s="97" t="s">
        <v>5</v>
      </c>
      <c r="G6" s="97" t="s">
        <v>25</v>
      </c>
      <c r="H6" s="97" t="s">
        <v>28</v>
      </c>
      <c r="I6" s="97" t="s">
        <v>388</v>
      </c>
      <c r="J6" s="97" t="s">
        <v>33</v>
      </c>
      <c r="K6" s="97" t="s">
        <v>39</v>
      </c>
      <c r="L6" s="97" t="s">
        <v>5</v>
      </c>
      <c r="M6" s="97" t="s">
        <v>81</v>
      </c>
      <c r="N6" s="97" t="s">
        <v>123</v>
      </c>
      <c r="O6" s="97" t="s">
        <v>123</v>
      </c>
      <c r="P6" s="97" t="s">
        <v>123</v>
      </c>
      <c r="Q6" s="97" t="s">
        <v>2</v>
      </c>
      <c r="R6" s="97" t="s">
        <v>5</v>
      </c>
      <c r="S6" s="97" t="s">
        <v>123</v>
      </c>
      <c r="T6" s="97" t="s">
        <v>5</v>
      </c>
      <c r="U6" s="97" t="s">
        <v>123</v>
      </c>
      <c r="V6" s="97" t="s">
        <v>83</v>
      </c>
      <c r="W6" s="97" t="s">
        <v>5</v>
      </c>
      <c r="X6" s="97" t="s">
        <v>83</v>
      </c>
      <c r="Y6" s="97" t="s">
        <v>31</v>
      </c>
      <c r="Z6" s="97" t="s">
        <v>123</v>
      </c>
      <c r="AA6" s="97" t="s">
        <v>123</v>
      </c>
      <c r="AB6" s="97" t="s">
        <v>16</v>
      </c>
      <c r="AC6" s="97" t="s">
        <v>8</v>
      </c>
      <c r="AD6" s="97" t="s">
        <v>86</v>
      </c>
      <c r="AE6" s="97" t="s">
        <v>9</v>
      </c>
      <c r="AF6" s="97" t="s">
        <v>110</v>
      </c>
      <c r="AG6" s="97" t="s">
        <v>5</v>
      </c>
      <c r="AH6" s="97" t="s">
        <v>27</v>
      </c>
      <c r="AI6" s="97" t="s">
        <v>5</v>
      </c>
      <c r="AJ6" s="97" t="s">
        <v>2</v>
      </c>
      <c r="AK6" s="97" t="s">
        <v>3</v>
      </c>
      <c r="AL6" s="97" t="s">
        <v>28</v>
      </c>
      <c r="AM6" s="97" t="s">
        <v>123</v>
      </c>
      <c r="AN6" s="97" t="s">
        <v>16</v>
      </c>
      <c r="AO6" s="97" t="s">
        <v>5</v>
      </c>
      <c r="AP6" s="97" t="s">
        <v>81</v>
      </c>
      <c r="AQ6" s="97" t="s">
        <v>123</v>
      </c>
      <c r="AR6" s="97" t="s">
        <v>83</v>
      </c>
      <c r="AS6" s="97" t="s">
        <v>16</v>
      </c>
      <c r="AT6" s="97" t="s">
        <v>83</v>
      </c>
      <c r="AU6" s="97" t="s">
        <v>5</v>
      </c>
      <c r="AV6" s="97" t="s">
        <v>16</v>
      </c>
      <c r="AW6" s="97" t="s">
        <v>388</v>
      </c>
      <c r="AX6" s="97" t="s">
        <v>15</v>
      </c>
      <c r="AY6" s="97" t="s">
        <v>5</v>
      </c>
      <c r="AZ6" s="97" t="s">
        <v>9</v>
      </c>
      <c r="BA6" s="97" t="s">
        <v>123</v>
      </c>
      <c r="BB6" s="97" t="s">
        <v>5</v>
      </c>
    </row>
    <row r="7" spans="1:54" x14ac:dyDescent="0.25">
      <c r="A7" t="s">
        <v>368</v>
      </c>
      <c r="B7" s="97" t="s">
        <v>5</v>
      </c>
      <c r="C7" s="97" t="s">
        <v>388</v>
      </c>
      <c r="D7" s="97" t="s">
        <v>25</v>
      </c>
      <c r="E7" s="97" t="s">
        <v>38</v>
      </c>
      <c r="F7" s="97" t="s">
        <v>388</v>
      </c>
      <c r="G7" s="97" t="s">
        <v>5</v>
      </c>
      <c r="H7" s="97" t="s">
        <v>23</v>
      </c>
      <c r="I7" s="97" t="s">
        <v>16</v>
      </c>
      <c r="J7" s="97" t="s">
        <v>16</v>
      </c>
      <c r="K7" s="97" t="s">
        <v>16</v>
      </c>
      <c r="L7" s="97" t="s">
        <v>2</v>
      </c>
      <c r="M7" s="97" t="s">
        <v>2</v>
      </c>
      <c r="N7" s="97" t="s">
        <v>31</v>
      </c>
      <c r="O7" s="97" t="s">
        <v>16</v>
      </c>
      <c r="P7" s="97" t="s">
        <v>16</v>
      </c>
      <c r="Q7" s="97" t="s">
        <v>81</v>
      </c>
      <c r="R7" s="97" t="s">
        <v>33</v>
      </c>
      <c r="S7" s="97" t="s">
        <v>26</v>
      </c>
      <c r="T7" s="97" t="s">
        <v>31</v>
      </c>
      <c r="U7" s="97" t="s">
        <v>33</v>
      </c>
      <c r="V7" s="97" t="s">
        <v>81</v>
      </c>
      <c r="W7" s="97" t="s">
        <v>33</v>
      </c>
      <c r="X7" s="97" t="s">
        <v>16</v>
      </c>
      <c r="Y7" s="97" t="s">
        <v>16</v>
      </c>
      <c r="Z7" s="97" t="s">
        <v>5</v>
      </c>
      <c r="AA7" s="97" t="s">
        <v>16</v>
      </c>
      <c r="AB7" s="97" t="s">
        <v>2</v>
      </c>
      <c r="AC7" s="97" t="s">
        <v>33</v>
      </c>
      <c r="AD7" s="97" t="s">
        <v>10</v>
      </c>
      <c r="AE7" s="97" t="s">
        <v>33</v>
      </c>
      <c r="AF7" s="97" t="s">
        <v>5</v>
      </c>
      <c r="AG7" s="97" t="s">
        <v>123</v>
      </c>
      <c r="AH7" s="97" t="s">
        <v>83</v>
      </c>
      <c r="AI7" s="97" t="s">
        <v>16</v>
      </c>
      <c r="AJ7" s="97" t="s">
        <v>31</v>
      </c>
      <c r="AK7" s="97" t="s">
        <v>26</v>
      </c>
      <c r="AL7" s="97" t="s">
        <v>2</v>
      </c>
      <c r="AM7" s="97" t="s">
        <v>2</v>
      </c>
      <c r="AN7" s="97" t="s">
        <v>28</v>
      </c>
      <c r="AO7" s="97" t="s">
        <v>23</v>
      </c>
      <c r="AP7" s="97" t="s">
        <v>84</v>
      </c>
      <c r="AQ7" s="97" t="s">
        <v>31</v>
      </c>
      <c r="AR7" s="97" t="s">
        <v>110</v>
      </c>
      <c r="AS7" s="97" t="s">
        <v>33</v>
      </c>
      <c r="AT7" s="97" t="s">
        <v>81</v>
      </c>
      <c r="AU7" s="97" t="s">
        <v>31</v>
      </c>
      <c r="AV7" s="97" t="s">
        <v>5</v>
      </c>
      <c r="AW7" s="97" t="s">
        <v>5</v>
      </c>
      <c r="AX7" s="97" t="s">
        <v>27</v>
      </c>
      <c r="AY7" s="97" t="s">
        <v>388</v>
      </c>
      <c r="AZ7" s="97" t="s">
        <v>16</v>
      </c>
      <c r="BA7" s="97" t="s">
        <v>31</v>
      </c>
      <c r="BB7" s="97" t="s">
        <v>25</v>
      </c>
    </row>
  </sheetData>
  <mergeCells count="55">
    <mergeCell ref="AZ4:AZ5"/>
    <mergeCell ref="BA4:BA5"/>
    <mergeCell ref="BB4:BB5"/>
    <mergeCell ref="AT4:AT5"/>
    <mergeCell ref="AU4:AU5"/>
    <mergeCell ref="AV4:AV5"/>
    <mergeCell ref="AW4:AW5"/>
    <mergeCell ref="AX4:AX5"/>
    <mergeCell ref="AY4:AY5"/>
    <mergeCell ref="AS4:AS5"/>
    <mergeCell ref="AH4:AH5"/>
    <mergeCell ref="AI4:AI5"/>
    <mergeCell ref="AJ4:AJ5"/>
    <mergeCell ref="AK4:AK5"/>
    <mergeCell ref="AL4:AL5"/>
    <mergeCell ref="AM4:AM5"/>
    <mergeCell ref="AN4:AN5"/>
    <mergeCell ref="AO4:AO5"/>
    <mergeCell ref="AP4:AP5"/>
    <mergeCell ref="AQ4:AQ5"/>
    <mergeCell ref="AR4:AR5"/>
    <mergeCell ref="T4:T5"/>
    <mergeCell ref="AG4:AG5"/>
    <mergeCell ref="V4:V5"/>
    <mergeCell ref="W4:W5"/>
    <mergeCell ref="X4:X5"/>
    <mergeCell ref="Y4:Y5"/>
    <mergeCell ref="Z4:Z5"/>
    <mergeCell ref="AA4:AA5"/>
    <mergeCell ref="AB4:AB5"/>
    <mergeCell ref="AC4:AC5"/>
    <mergeCell ref="AD4:AD5"/>
    <mergeCell ref="AE4:AE5"/>
    <mergeCell ref="AF4:AF5"/>
    <mergeCell ref="O4:O5"/>
    <mergeCell ref="P4:P5"/>
    <mergeCell ref="Q4:Q5"/>
    <mergeCell ref="R4:R5"/>
    <mergeCell ref="S4:S5"/>
    <mergeCell ref="B3:AW3"/>
    <mergeCell ref="A4:A5"/>
    <mergeCell ref="B4:B5"/>
    <mergeCell ref="C4:C5"/>
    <mergeCell ref="D4:D5"/>
    <mergeCell ref="E4:E5"/>
    <mergeCell ref="F4:F5"/>
    <mergeCell ref="G4:G5"/>
    <mergeCell ref="H4:H5"/>
    <mergeCell ref="I4:I5"/>
    <mergeCell ref="U4:U5"/>
    <mergeCell ref="J4:J5"/>
    <mergeCell ref="K4:K5"/>
    <mergeCell ref="L4:L5"/>
    <mergeCell ref="M4:M5"/>
    <mergeCell ref="N4:N5"/>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8"/>
  <sheetViews>
    <sheetView zoomScale="85" zoomScaleNormal="85" workbookViewId="0">
      <pane xSplit="1" ySplit="4" topLeftCell="B5" activePane="bottomRight" state="frozen"/>
      <selection pane="topRight" activeCell="E1" sqref="E1"/>
      <selection pane="bottomLeft" activeCell="A6" sqref="A6"/>
      <selection pane="bottomRight" activeCell="C8" sqref="C8:C10"/>
    </sheetView>
  </sheetViews>
  <sheetFormatPr defaultRowHeight="15" x14ac:dyDescent="0.25"/>
  <cols>
    <col min="1" max="1" width="8.140625" customWidth="1"/>
    <col min="2" max="2" width="16.5703125" bestFit="1" customWidth="1"/>
    <col min="3" max="3" width="17.85546875" bestFit="1" customWidth="1"/>
    <col min="4" max="4" width="19.28515625" bestFit="1" customWidth="1"/>
    <col min="5" max="5" width="19.5703125" bestFit="1" customWidth="1"/>
    <col min="6" max="6" width="19.28515625" bestFit="1" customWidth="1"/>
    <col min="7" max="7" width="19" bestFit="1" customWidth="1"/>
    <col min="8" max="8" width="18.28515625" bestFit="1" customWidth="1"/>
    <col min="9" max="9" width="17.85546875" bestFit="1" customWidth="1"/>
    <col min="10" max="10" width="18.42578125" bestFit="1" customWidth="1"/>
    <col min="11" max="11" width="17.85546875" bestFit="1" customWidth="1"/>
    <col min="12" max="12" width="16.5703125" bestFit="1" customWidth="1"/>
    <col min="13" max="13" width="19.28515625" bestFit="1" customWidth="1"/>
    <col min="14" max="14" width="17.85546875" bestFit="1" customWidth="1"/>
    <col min="15" max="16" width="18" bestFit="1" customWidth="1"/>
    <col min="17" max="17" width="16.5703125" bestFit="1" customWidth="1"/>
    <col min="18" max="18" width="16" bestFit="1" customWidth="1"/>
    <col min="19" max="19" width="17.85546875" bestFit="1" customWidth="1"/>
    <col min="20" max="20" width="15" bestFit="1" customWidth="1"/>
    <col min="21" max="21" width="18.140625" bestFit="1" customWidth="1"/>
    <col min="22" max="22" width="16.5703125" bestFit="1" customWidth="1"/>
    <col min="23" max="23" width="18.85546875" bestFit="1" customWidth="1"/>
    <col min="24" max="24" width="17.85546875" bestFit="1" customWidth="1"/>
    <col min="25" max="25" width="18" bestFit="1" customWidth="1"/>
    <col min="26" max="26" width="17.85546875" bestFit="1" customWidth="1"/>
    <col min="27" max="27" width="17.42578125" bestFit="1" customWidth="1"/>
    <col min="28" max="28" width="19" bestFit="1" customWidth="1"/>
    <col min="29" max="29" width="15.5703125" bestFit="1" customWidth="1"/>
    <col min="30" max="30" width="17.85546875" bestFit="1" customWidth="1"/>
    <col min="31" max="31" width="16.5703125" bestFit="1" customWidth="1"/>
    <col min="32" max="32" width="19" bestFit="1" customWidth="1"/>
    <col min="33" max="33" width="18.140625" bestFit="1" customWidth="1"/>
    <col min="34" max="34" width="16.5703125" bestFit="1" customWidth="1"/>
    <col min="35" max="35" width="19.5703125" bestFit="1" customWidth="1"/>
    <col min="36" max="36" width="18.42578125" bestFit="1" customWidth="1"/>
    <col min="37" max="37" width="21.7109375" bestFit="1" customWidth="1"/>
    <col min="38" max="38" width="18.85546875" bestFit="1" customWidth="1"/>
    <col min="39" max="39" width="16.28515625" bestFit="1" customWidth="1"/>
    <col min="40" max="40" width="17.7109375" bestFit="1" customWidth="1"/>
    <col min="41" max="41" width="17.85546875" bestFit="1" customWidth="1"/>
    <col min="42" max="42" width="22.85546875" bestFit="1" customWidth="1"/>
    <col min="43" max="43" width="18.28515625" bestFit="1" customWidth="1"/>
    <col min="44" max="44" width="15.5703125" bestFit="1" customWidth="1"/>
    <col min="45" max="45" width="21.28515625" bestFit="1" customWidth="1"/>
    <col min="46" max="46" width="16.5703125" bestFit="1" customWidth="1"/>
    <col min="47" max="47" width="18.140625" bestFit="1" customWidth="1"/>
    <col min="48" max="49" width="17.85546875" bestFit="1" customWidth="1"/>
    <col min="50" max="50" width="16.5703125" bestFit="1" customWidth="1"/>
    <col min="51" max="52" width="15.5703125" bestFit="1" customWidth="1"/>
    <col min="53" max="53" width="16.5703125" bestFit="1" customWidth="1"/>
    <col min="54" max="54" width="17.85546875" bestFit="1" customWidth="1"/>
  </cols>
  <sheetData>
    <row r="1" spans="1:54" x14ac:dyDescent="0.25">
      <c r="B1" s="83" t="s">
        <v>180</v>
      </c>
    </row>
    <row r="2" spans="1:54" x14ac:dyDescent="0.25">
      <c r="B2" s="83" t="s">
        <v>226</v>
      </c>
      <c r="K2" s="14"/>
      <c r="L2" s="14"/>
      <c r="M2" s="14"/>
      <c r="N2" s="14"/>
    </row>
    <row r="3" spans="1:54" x14ac:dyDescent="0.25">
      <c r="B3" s="513" t="s">
        <v>227</v>
      </c>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513"/>
      <c r="AK3" s="513"/>
      <c r="AL3" s="513"/>
      <c r="AM3" s="513"/>
      <c r="AN3" s="513"/>
      <c r="AO3" s="513"/>
      <c r="AP3" s="513"/>
      <c r="AQ3" s="513"/>
      <c r="AR3" s="513"/>
      <c r="AS3" s="513"/>
      <c r="AT3" s="513"/>
      <c r="AU3" s="513"/>
      <c r="AV3" s="513"/>
    </row>
    <row r="4" spans="1:54" ht="15" customHeight="1" x14ac:dyDescent="0.25">
      <c r="A4" s="138" t="s">
        <v>310</v>
      </c>
      <c r="B4" s="138" t="s">
        <v>15</v>
      </c>
      <c r="C4" s="138" t="s">
        <v>83</v>
      </c>
      <c r="D4" s="138" t="s">
        <v>230</v>
      </c>
      <c r="E4" s="138" t="s">
        <v>228</v>
      </c>
      <c r="F4" s="138" t="s">
        <v>84</v>
      </c>
      <c r="G4" s="138" t="s">
        <v>25</v>
      </c>
      <c r="H4" s="138" t="s">
        <v>229</v>
      </c>
      <c r="I4" s="138" t="s">
        <v>7</v>
      </c>
      <c r="J4" s="138" t="s">
        <v>14</v>
      </c>
      <c r="K4" s="138" t="s">
        <v>39</v>
      </c>
      <c r="L4" s="138" t="s">
        <v>4</v>
      </c>
      <c r="M4" s="138" t="s">
        <v>81</v>
      </c>
      <c r="N4" s="138" t="s">
        <v>6</v>
      </c>
      <c r="O4" s="138" t="s">
        <v>242</v>
      </c>
      <c r="P4" s="138" t="s">
        <v>243</v>
      </c>
      <c r="Q4" s="138" t="s">
        <v>244</v>
      </c>
      <c r="R4" s="138" t="s">
        <v>30</v>
      </c>
      <c r="S4" s="138" t="s">
        <v>245</v>
      </c>
      <c r="T4" s="138" t="s">
        <v>82</v>
      </c>
      <c r="U4" s="138" t="s">
        <v>10</v>
      </c>
      <c r="V4" s="138" t="s">
        <v>246</v>
      </c>
      <c r="W4" s="138" t="s">
        <v>31</v>
      </c>
      <c r="X4" s="138" t="s">
        <v>247</v>
      </c>
      <c r="Y4" s="138" t="s">
        <v>85</v>
      </c>
      <c r="Z4" s="138" t="s">
        <v>26</v>
      </c>
      <c r="AA4" s="138" t="s">
        <v>281</v>
      </c>
      <c r="AB4" s="138" t="s">
        <v>19</v>
      </c>
      <c r="AC4" s="138" t="s">
        <v>8</v>
      </c>
      <c r="AD4" s="138" t="s">
        <v>11</v>
      </c>
      <c r="AE4" s="138" t="s">
        <v>250</v>
      </c>
      <c r="AF4" s="138" t="s">
        <v>32</v>
      </c>
      <c r="AG4" s="138" t="s">
        <v>110</v>
      </c>
      <c r="AH4" s="138" t="s">
        <v>251</v>
      </c>
      <c r="AI4" s="138" t="s">
        <v>12</v>
      </c>
      <c r="AJ4" s="138" t="s">
        <v>18</v>
      </c>
      <c r="AK4" s="138" t="s">
        <v>252</v>
      </c>
      <c r="AL4" s="138" t="s">
        <v>253</v>
      </c>
      <c r="AM4" s="138" t="s">
        <v>36</v>
      </c>
      <c r="AN4" s="138" t="s">
        <v>254</v>
      </c>
      <c r="AO4" s="138" t="s">
        <v>23</v>
      </c>
      <c r="AP4" s="138" t="s">
        <v>255</v>
      </c>
      <c r="AQ4" s="138" t="s">
        <v>24</v>
      </c>
      <c r="AR4" s="138" t="s">
        <v>46</v>
      </c>
      <c r="AS4" s="138" t="s">
        <v>13</v>
      </c>
      <c r="AT4" s="138" t="s">
        <v>256</v>
      </c>
      <c r="AU4" s="138" t="s">
        <v>3</v>
      </c>
      <c r="AV4" s="138" t="s">
        <v>28</v>
      </c>
      <c r="AW4" s="135" t="s">
        <v>322</v>
      </c>
      <c r="AX4" s="135" t="s">
        <v>330</v>
      </c>
      <c r="AY4" s="135" t="s">
        <v>331</v>
      </c>
      <c r="AZ4" s="135" t="s">
        <v>332</v>
      </c>
      <c r="BA4" s="135" t="s">
        <v>333</v>
      </c>
      <c r="BB4" s="135" t="s">
        <v>348</v>
      </c>
    </row>
    <row r="5" spans="1:54" x14ac:dyDescent="0.25">
      <c r="A5" s="65">
        <v>1</v>
      </c>
      <c r="B5" s="86" t="s">
        <v>12</v>
      </c>
      <c r="C5" s="86" t="s">
        <v>2</v>
      </c>
      <c r="D5" s="86" t="s">
        <v>2</v>
      </c>
      <c r="E5" s="86" t="s">
        <v>8</v>
      </c>
      <c r="F5" s="86" t="s">
        <v>2</v>
      </c>
      <c r="G5" s="86" t="s">
        <v>12</v>
      </c>
      <c r="H5" s="86" t="s">
        <v>8</v>
      </c>
      <c r="I5" s="86" t="s">
        <v>2</v>
      </c>
      <c r="J5" s="86" t="s">
        <v>13</v>
      </c>
      <c r="K5" s="86" t="s">
        <v>2</v>
      </c>
      <c r="L5" s="86" t="s">
        <v>2</v>
      </c>
      <c r="M5" s="86" t="s">
        <v>2</v>
      </c>
      <c r="N5" s="86" t="s">
        <v>12</v>
      </c>
      <c r="O5" s="86" t="s">
        <v>8</v>
      </c>
      <c r="P5" s="86" t="s">
        <v>8</v>
      </c>
      <c r="Q5" s="86" t="s">
        <v>2</v>
      </c>
      <c r="R5" s="86" t="s">
        <v>0</v>
      </c>
      <c r="S5" s="86" t="s">
        <v>6</v>
      </c>
      <c r="T5" s="86" t="s">
        <v>8</v>
      </c>
      <c r="U5" s="86" t="s">
        <v>8</v>
      </c>
      <c r="V5" s="86" t="s">
        <v>2</v>
      </c>
      <c r="W5" s="86" t="s">
        <v>8</v>
      </c>
      <c r="X5" s="86" t="s">
        <v>2</v>
      </c>
      <c r="Y5" s="86" t="s">
        <v>0</v>
      </c>
      <c r="Z5" s="86" t="s">
        <v>2</v>
      </c>
      <c r="AA5" s="86" t="s">
        <v>2</v>
      </c>
      <c r="AB5" s="86" t="s">
        <v>2</v>
      </c>
      <c r="AC5" s="86" t="s">
        <v>2</v>
      </c>
      <c r="AD5" s="86" t="s">
        <v>2</v>
      </c>
      <c r="AE5" s="86" t="s">
        <v>2</v>
      </c>
      <c r="AF5" s="86" t="s">
        <v>0</v>
      </c>
      <c r="AG5" s="86" t="s">
        <v>12</v>
      </c>
      <c r="AH5" s="86" t="s">
        <v>6</v>
      </c>
      <c r="AI5" s="86" t="s">
        <v>6</v>
      </c>
      <c r="AJ5" s="86" t="s">
        <v>2</v>
      </c>
      <c r="AK5" s="86" t="s">
        <v>12</v>
      </c>
      <c r="AL5" s="86" t="s">
        <v>2</v>
      </c>
      <c r="AM5" s="86" t="s">
        <v>2</v>
      </c>
      <c r="AN5" s="86" t="s">
        <v>82</v>
      </c>
      <c r="AO5" s="86" t="s">
        <v>2</v>
      </c>
      <c r="AP5" s="86" t="s">
        <v>2</v>
      </c>
      <c r="AQ5" s="86" t="s">
        <v>2</v>
      </c>
      <c r="AR5" s="86" t="s">
        <v>2</v>
      </c>
      <c r="AS5" s="86" t="s">
        <v>8</v>
      </c>
      <c r="AT5" s="86" t="s">
        <v>2</v>
      </c>
      <c r="AU5" s="86" t="s">
        <v>2</v>
      </c>
      <c r="AV5" s="86" t="s">
        <v>2</v>
      </c>
      <c r="AW5" s="147" t="s">
        <v>2</v>
      </c>
      <c r="AX5" s="86" t="s">
        <v>6</v>
      </c>
      <c r="AY5" s="86" t="s">
        <v>2</v>
      </c>
      <c r="AZ5" s="86" t="s">
        <v>2</v>
      </c>
      <c r="BA5" s="86" t="s">
        <v>8</v>
      </c>
      <c r="BB5" s="86" t="s">
        <v>2</v>
      </c>
    </row>
    <row r="6" spans="1:54" x14ac:dyDescent="0.25">
      <c r="A6" s="65">
        <v>2</v>
      </c>
      <c r="B6" s="86" t="s">
        <v>8</v>
      </c>
      <c r="C6" s="86" t="s">
        <v>8</v>
      </c>
      <c r="D6" s="86" t="s">
        <v>6</v>
      </c>
      <c r="E6" s="86" t="s">
        <v>13</v>
      </c>
      <c r="F6" s="86" t="s">
        <v>110</v>
      </c>
      <c r="G6" s="86" t="s">
        <v>82</v>
      </c>
      <c r="H6" s="86" t="s">
        <v>15</v>
      </c>
      <c r="I6" s="86" t="s">
        <v>0</v>
      </c>
      <c r="J6" s="86" t="s">
        <v>8</v>
      </c>
      <c r="K6" s="86" t="s">
        <v>110</v>
      </c>
      <c r="L6" s="86" t="s">
        <v>12</v>
      </c>
      <c r="M6" s="86" t="s">
        <v>82</v>
      </c>
      <c r="N6" s="86" t="s">
        <v>15</v>
      </c>
      <c r="O6" s="86" t="s">
        <v>15</v>
      </c>
      <c r="P6" s="86" t="s">
        <v>15</v>
      </c>
      <c r="Q6" s="86" t="s">
        <v>8</v>
      </c>
      <c r="R6" s="86" t="s">
        <v>8</v>
      </c>
      <c r="S6" s="86" t="s">
        <v>110</v>
      </c>
      <c r="T6" s="86" t="s">
        <v>110</v>
      </c>
      <c r="U6" s="86" t="s">
        <v>110</v>
      </c>
      <c r="V6" s="86" t="s">
        <v>82</v>
      </c>
      <c r="W6" s="86" t="s">
        <v>110</v>
      </c>
      <c r="X6" s="86" t="s">
        <v>110</v>
      </c>
      <c r="Y6" s="86" t="s">
        <v>8</v>
      </c>
      <c r="Z6" s="86" t="s">
        <v>110</v>
      </c>
      <c r="AA6" s="86" t="s">
        <v>82</v>
      </c>
      <c r="AB6" s="86" t="s">
        <v>0</v>
      </c>
      <c r="AC6" s="86" t="s">
        <v>6</v>
      </c>
      <c r="AD6" s="86" t="s">
        <v>8</v>
      </c>
      <c r="AE6" s="86" t="s">
        <v>0</v>
      </c>
      <c r="AF6" s="86" t="s">
        <v>8</v>
      </c>
      <c r="AG6" s="86" t="s">
        <v>82</v>
      </c>
      <c r="AH6" s="86" t="s">
        <v>82</v>
      </c>
      <c r="AI6" s="86" t="s">
        <v>12</v>
      </c>
      <c r="AJ6" s="86" t="s">
        <v>8</v>
      </c>
      <c r="AK6" s="86" t="s">
        <v>110</v>
      </c>
      <c r="AL6" s="86" t="s">
        <v>82</v>
      </c>
      <c r="AM6" s="86" t="s">
        <v>8</v>
      </c>
      <c r="AN6" s="86" t="s">
        <v>8</v>
      </c>
      <c r="AO6" s="86" t="s">
        <v>8</v>
      </c>
      <c r="AP6" s="86" t="s">
        <v>82</v>
      </c>
      <c r="AQ6" s="86" t="s">
        <v>8</v>
      </c>
      <c r="AR6" s="86" t="s">
        <v>0</v>
      </c>
      <c r="AS6" s="86" t="s">
        <v>110</v>
      </c>
      <c r="AT6" s="86" t="s">
        <v>82</v>
      </c>
      <c r="AU6" s="86" t="s">
        <v>82</v>
      </c>
      <c r="AV6" s="86" t="s">
        <v>6</v>
      </c>
      <c r="AW6" s="86" t="s">
        <v>110</v>
      </c>
      <c r="AX6" s="86" t="s">
        <v>15</v>
      </c>
      <c r="AY6" s="86" t="s">
        <v>8</v>
      </c>
      <c r="AZ6" s="86" t="s">
        <v>82</v>
      </c>
      <c r="BA6" s="86" t="s">
        <v>110</v>
      </c>
      <c r="BB6" s="86" t="s">
        <v>110</v>
      </c>
    </row>
    <row r="7" spans="1:54" x14ac:dyDescent="0.25">
      <c r="A7" s="65">
        <v>3</v>
      </c>
      <c r="B7" s="86" t="s">
        <v>15</v>
      </c>
      <c r="C7" s="86" t="s">
        <v>13</v>
      </c>
      <c r="D7" s="86" t="s">
        <v>19</v>
      </c>
      <c r="E7" s="86" t="s">
        <v>18</v>
      </c>
      <c r="F7" s="86" t="s">
        <v>11</v>
      </c>
      <c r="G7" s="86" t="s">
        <v>8</v>
      </c>
      <c r="H7" s="86" t="s">
        <v>13</v>
      </c>
      <c r="I7" s="86" t="s">
        <v>110</v>
      </c>
      <c r="J7" s="86" t="s">
        <v>110</v>
      </c>
      <c r="K7" s="86" t="s">
        <v>13</v>
      </c>
      <c r="L7" s="86" t="s">
        <v>82</v>
      </c>
      <c r="M7" s="86" t="s">
        <v>11</v>
      </c>
      <c r="N7" s="86" t="s">
        <v>13</v>
      </c>
      <c r="O7" s="86" t="s">
        <v>13</v>
      </c>
      <c r="P7" s="86" t="s">
        <v>13</v>
      </c>
      <c r="Q7" s="86" t="s">
        <v>110</v>
      </c>
      <c r="R7" s="86" t="s">
        <v>18</v>
      </c>
      <c r="S7" s="86" t="s">
        <v>13</v>
      </c>
      <c r="T7" s="86" t="s">
        <v>15</v>
      </c>
      <c r="U7" s="86" t="s">
        <v>13</v>
      </c>
      <c r="V7" s="86" t="s">
        <v>110</v>
      </c>
      <c r="W7" s="86" t="s">
        <v>15</v>
      </c>
      <c r="X7" s="86" t="s">
        <v>13</v>
      </c>
      <c r="Y7" s="86" t="s">
        <v>110</v>
      </c>
      <c r="Z7" s="86" t="s">
        <v>13</v>
      </c>
      <c r="AA7" s="86" t="s">
        <v>110</v>
      </c>
      <c r="AB7" s="86" t="s">
        <v>110</v>
      </c>
      <c r="AC7" s="86" t="s">
        <v>8</v>
      </c>
      <c r="AD7" s="86" t="s">
        <v>15</v>
      </c>
      <c r="AE7" s="86" t="s">
        <v>8</v>
      </c>
      <c r="AF7" s="86" t="s">
        <v>110</v>
      </c>
      <c r="AG7" s="86" t="s">
        <v>110</v>
      </c>
      <c r="AH7" s="86" t="s">
        <v>110</v>
      </c>
      <c r="AI7" s="86" t="s">
        <v>15</v>
      </c>
      <c r="AJ7" s="86" t="s">
        <v>18</v>
      </c>
      <c r="AK7" s="86" t="s">
        <v>15</v>
      </c>
      <c r="AL7" s="86" t="s">
        <v>0</v>
      </c>
      <c r="AM7" s="86" t="s">
        <v>110</v>
      </c>
      <c r="AN7" s="86" t="s">
        <v>110</v>
      </c>
      <c r="AO7" s="86" t="s">
        <v>13</v>
      </c>
      <c r="AP7" s="86" t="s">
        <v>27</v>
      </c>
      <c r="AQ7" s="86" t="s">
        <v>15</v>
      </c>
      <c r="AR7" s="86" t="s">
        <v>110</v>
      </c>
      <c r="AS7" s="86" t="s">
        <v>13</v>
      </c>
      <c r="AT7" s="86" t="s">
        <v>8</v>
      </c>
      <c r="AU7" s="86" t="s">
        <v>13</v>
      </c>
      <c r="AV7" s="86" t="s">
        <v>13</v>
      </c>
      <c r="AW7" s="86" t="s">
        <v>15</v>
      </c>
      <c r="AX7" s="86" t="s">
        <v>27</v>
      </c>
      <c r="AY7" s="86" t="s">
        <v>110</v>
      </c>
      <c r="AZ7" s="86" t="s">
        <v>110</v>
      </c>
      <c r="BA7" s="86" t="s">
        <v>15</v>
      </c>
      <c r="BB7" s="86" t="s">
        <v>13</v>
      </c>
    </row>
    <row r="8" spans="1:54" x14ac:dyDescent="0.25">
      <c r="A8" s="65">
        <v>4</v>
      </c>
      <c r="B8" s="86" t="s">
        <v>26</v>
      </c>
      <c r="C8" s="86" t="s">
        <v>28</v>
      </c>
      <c r="D8" s="86" t="s">
        <v>28</v>
      </c>
      <c r="E8" s="86" t="s">
        <v>36</v>
      </c>
      <c r="F8" s="86" t="s">
        <v>26</v>
      </c>
      <c r="G8" s="86" t="s">
        <v>26</v>
      </c>
      <c r="H8" s="86" t="s">
        <v>28</v>
      </c>
      <c r="I8" s="86" t="s">
        <v>13</v>
      </c>
      <c r="J8" s="86" t="s">
        <v>26</v>
      </c>
      <c r="K8" s="86" t="s">
        <v>28</v>
      </c>
      <c r="L8" s="86" t="s">
        <v>31</v>
      </c>
      <c r="M8" s="86" t="s">
        <v>28</v>
      </c>
      <c r="N8" s="86" t="s">
        <v>26</v>
      </c>
      <c r="O8" s="86" t="s">
        <v>26</v>
      </c>
      <c r="P8" s="86" t="s">
        <v>28</v>
      </c>
      <c r="Q8" s="86" t="s">
        <v>85</v>
      </c>
      <c r="R8" s="86" t="s">
        <v>28</v>
      </c>
      <c r="S8" s="86" t="s">
        <v>26</v>
      </c>
      <c r="T8" s="86" t="s">
        <v>28</v>
      </c>
      <c r="U8" s="86" t="s">
        <v>28</v>
      </c>
      <c r="V8" s="86" t="s">
        <v>28</v>
      </c>
      <c r="W8" s="86" t="s">
        <v>26</v>
      </c>
      <c r="X8" s="86" t="s">
        <v>28</v>
      </c>
      <c r="Y8" s="86" t="s">
        <v>28</v>
      </c>
      <c r="Z8" s="86" t="s">
        <v>26</v>
      </c>
      <c r="AA8" s="86" t="s">
        <v>28</v>
      </c>
      <c r="AB8" s="86" t="s">
        <v>26</v>
      </c>
      <c r="AC8" s="86" t="s">
        <v>31</v>
      </c>
      <c r="AD8" s="86" t="s">
        <v>13</v>
      </c>
      <c r="AE8" s="86" t="s">
        <v>28</v>
      </c>
      <c r="AF8" s="86" t="s">
        <v>28</v>
      </c>
      <c r="AG8" s="86" t="s">
        <v>26</v>
      </c>
      <c r="AH8" s="86" t="s">
        <v>27</v>
      </c>
      <c r="AI8" s="86" t="s">
        <v>13</v>
      </c>
      <c r="AJ8" s="86" t="s">
        <v>28</v>
      </c>
      <c r="AK8" s="86" t="s">
        <v>28</v>
      </c>
      <c r="AL8" s="86" t="s">
        <v>13</v>
      </c>
      <c r="AM8" s="86" t="s">
        <v>26</v>
      </c>
      <c r="AN8" s="86" t="s">
        <v>26</v>
      </c>
      <c r="AO8" s="86" t="s">
        <v>28</v>
      </c>
      <c r="AP8" s="86" t="s">
        <v>26</v>
      </c>
      <c r="AQ8" s="86" t="s">
        <v>28</v>
      </c>
      <c r="AR8" s="86" t="s">
        <v>27</v>
      </c>
      <c r="AS8" s="86" t="s">
        <v>28</v>
      </c>
      <c r="AT8" s="86" t="s">
        <v>110</v>
      </c>
      <c r="AU8" s="86" t="s">
        <v>36</v>
      </c>
      <c r="AV8" s="86" t="s">
        <v>26</v>
      </c>
      <c r="AW8" s="86" t="s">
        <v>13</v>
      </c>
      <c r="AX8" s="86" t="s">
        <v>26</v>
      </c>
      <c r="AY8" s="86" t="s">
        <v>31</v>
      </c>
      <c r="AZ8" s="86" t="s">
        <v>26</v>
      </c>
      <c r="BA8" s="86" t="s">
        <v>26</v>
      </c>
      <c r="BB8" s="86" t="s">
        <v>28</v>
      </c>
    </row>
    <row r="9" spans="1:54" x14ac:dyDescent="0.25">
      <c r="A9" s="65">
        <v>5</v>
      </c>
      <c r="B9" s="86" t="s">
        <v>31</v>
      </c>
      <c r="C9" s="86" t="s">
        <v>26</v>
      </c>
      <c r="D9" s="86" t="s">
        <v>26</v>
      </c>
      <c r="E9" s="86" t="s">
        <v>47</v>
      </c>
      <c r="F9" s="86" t="s">
        <v>31</v>
      </c>
      <c r="G9" s="86" t="s">
        <v>31</v>
      </c>
      <c r="H9" s="86" t="s">
        <v>26</v>
      </c>
      <c r="I9" s="86" t="s">
        <v>31</v>
      </c>
      <c r="J9" s="86" t="s">
        <v>31</v>
      </c>
      <c r="K9" s="86" t="s">
        <v>26</v>
      </c>
      <c r="L9" s="86" t="s">
        <v>85</v>
      </c>
      <c r="M9" s="86" t="s">
        <v>31</v>
      </c>
      <c r="N9" s="86" t="s">
        <v>31</v>
      </c>
      <c r="O9" s="86" t="s">
        <v>31</v>
      </c>
      <c r="P9" s="86" t="s">
        <v>31</v>
      </c>
      <c r="Q9" s="86" t="s">
        <v>38</v>
      </c>
      <c r="R9" s="86" t="s">
        <v>26</v>
      </c>
      <c r="S9" s="86" t="s">
        <v>31</v>
      </c>
      <c r="T9" s="86" t="s">
        <v>31</v>
      </c>
      <c r="U9" s="86" t="s">
        <v>26</v>
      </c>
      <c r="V9" s="86" t="s">
        <v>38</v>
      </c>
      <c r="W9" s="86" t="s">
        <v>31</v>
      </c>
      <c r="X9" s="86" t="s">
        <v>26</v>
      </c>
      <c r="Y9" s="86" t="s">
        <v>31</v>
      </c>
      <c r="Z9" s="86" t="s">
        <v>36</v>
      </c>
      <c r="AA9" s="86" t="s">
        <v>85</v>
      </c>
      <c r="AB9" s="86" t="s">
        <v>85</v>
      </c>
      <c r="AC9" s="86" t="s">
        <v>85</v>
      </c>
      <c r="AD9" s="86" t="s">
        <v>28</v>
      </c>
      <c r="AE9" s="86" t="s">
        <v>26</v>
      </c>
      <c r="AF9" s="86" t="s">
        <v>26</v>
      </c>
      <c r="AG9" s="86" t="s">
        <v>31</v>
      </c>
      <c r="AH9" s="86" t="s">
        <v>28</v>
      </c>
      <c r="AI9" s="86" t="s">
        <v>26</v>
      </c>
      <c r="AJ9" s="86" t="s">
        <v>31</v>
      </c>
      <c r="AK9" s="86" t="s">
        <v>26</v>
      </c>
      <c r="AL9" s="86" t="s">
        <v>28</v>
      </c>
      <c r="AM9" s="86" t="s">
        <v>31</v>
      </c>
      <c r="AN9" s="86" t="s">
        <v>31</v>
      </c>
      <c r="AO9" s="86" t="s">
        <v>31</v>
      </c>
      <c r="AP9" s="86" t="s">
        <v>31</v>
      </c>
      <c r="AQ9" s="86" t="s">
        <v>31</v>
      </c>
      <c r="AR9" s="86" t="s">
        <v>28</v>
      </c>
      <c r="AS9" s="86" t="s">
        <v>85</v>
      </c>
      <c r="AT9" s="86" t="s">
        <v>26</v>
      </c>
      <c r="AU9" s="86" t="s">
        <v>39</v>
      </c>
      <c r="AV9" s="86" t="s">
        <v>36</v>
      </c>
      <c r="AW9" s="86" t="s">
        <v>31</v>
      </c>
      <c r="AX9" s="86" t="s">
        <v>31</v>
      </c>
      <c r="AY9" s="86" t="s">
        <v>36</v>
      </c>
      <c r="AZ9" s="86" t="s">
        <v>31</v>
      </c>
      <c r="BA9" s="86" t="s">
        <v>31</v>
      </c>
      <c r="BB9" s="86" t="s">
        <v>26</v>
      </c>
    </row>
    <row r="10" spans="1:54" x14ac:dyDescent="0.25">
      <c r="A10" s="65">
        <v>6</v>
      </c>
      <c r="B10" s="86" t="s">
        <v>38</v>
      </c>
      <c r="C10" s="86" t="s">
        <v>31</v>
      </c>
      <c r="D10" s="86" t="s">
        <v>38</v>
      </c>
      <c r="E10" s="86" t="s">
        <v>38</v>
      </c>
      <c r="F10" s="86" t="s">
        <v>36</v>
      </c>
      <c r="G10" s="86" t="s">
        <v>85</v>
      </c>
      <c r="H10" s="86" t="s">
        <v>85</v>
      </c>
      <c r="I10" s="86" t="s">
        <v>36</v>
      </c>
      <c r="J10" s="86" t="s">
        <v>36</v>
      </c>
      <c r="K10" s="86" t="s">
        <v>31</v>
      </c>
      <c r="L10" s="86" t="s">
        <v>38</v>
      </c>
      <c r="M10" s="86" t="s">
        <v>36</v>
      </c>
      <c r="N10" s="86" t="s">
        <v>85</v>
      </c>
      <c r="O10" s="86" t="s">
        <v>38</v>
      </c>
      <c r="P10" s="86" t="s">
        <v>85</v>
      </c>
      <c r="Q10" s="86" t="s">
        <v>35</v>
      </c>
      <c r="R10" s="86" t="s">
        <v>31</v>
      </c>
      <c r="S10" s="86" t="s">
        <v>38</v>
      </c>
      <c r="T10" s="86" t="s">
        <v>36</v>
      </c>
      <c r="U10" s="86" t="s">
        <v>31</v>
      </c>
      <c r="V10" s="86" t="s">
        <v>35</v>
      </c>
      <c r="W10" s="86" t="s">
        <v>85</v>
      </c>
      <c r="X10" s="86" t="s">
        <v>31</v>
      </c>
      <c r="Y10" s="86" t="s">
        <v>85</v>
      </c>
      <c r="Z10" s="86" t="s">
        <v>85</v>
      </c>
      <c r="AA10" s="86" t="s">
        <v>38</v>
      </c>
      <c r="AB10" s="86" t="s">
        <v>38</v>
      </c>
      <c r="AC10" s="86" t="s">
        <v>35</v>
      </c>
      <c r="AD10" s="86" t="s">
        <v>31</v>
      </c>
      <c r="AE10" s="86" t="s">
        <v>31</v>
      </c>
      <c r="AF10" s="86" t="s">
        <v>31</v>
      </c>
      <c r="AG10" s="86" t="s">
        <v>38</v>
      </c>
      <c r="AH10" s="86" t="s">
        <v>31</v>
      </c>
      <c r="AI10" s="86" t="s">
        <v>31</v>
      </c>
      <c r="AJ10" s="86" t="s">
        <v>36</v>
      </c>
      <c r="AK10" s="86" t="s">
        <v>38</v>
      </c>
      <c r="AL10" s="86" t="s">
        <v>26</v>
      </c>
      <c r="AM10" s="86" t="s">
        <v>36</v>
      </c>
      <c r="AN10" s="86" t="s">
        <v>38</v>
      </c>
      <c r="AO10" s="86" t="s">
        <v>85</v>
      </c>
      <c r="AP10" s="86" t="s">
        <v>85</v>
      </c>
      <c r="AQ10" s="86" t="s">
        <v>47</v>
      </c>
      <c r="AR10" s="86" t="s">
        <v>85</v>
      </c>
      <c r="AS10" s="86" t="s">
        <v>38</v>
      </c>
      <c r="AT10" s="86" t="s">
        <v>85</v>
      </c>
      <c r="AU10" s="86" t="s">
        <v>85</v>
      </c>
      <c r="AV10" s="86" t="s">
        <v>85</v>
      </c>
      <c r="AW10" s="86" t="s">
        <v>36</v>
      </c>
      <c r="AX10" s="86" t="s">
        <v>38</v>
      </c>
      <c r="AY10" s="86" t="s">
        <v>47</v>
      </c>
      <c r="AZ10" s="86" t="s">
        <v>47</v>
      </c>
      <c r="BA10" s="86" t="s">
        <v>38</v>
      </c>
      <c r="BB10" s="86" t="s">
        <v>31</v>
      </c>
    </row>
    <row r="11" spans="1:54" x14ac:dyDescent="0.25">
      <c r="A11" s="65">
        <v>7</v>
      </c>
      <c r="B11" s="86" t="s">
        <v>123</v>
      </c>
      <c r="C11" s="86" t="s">
        <v>38</v>
      </c>
      <c r="D11" s="86" t="s">
        <v>35</v>
      </c>
      <c r="E11" s="86" t="s">
        <v>23</v>
      </c>
      <c r="F11" s="86" t="s">
        <v>16</v>
      </c>
      <c r="G11" s="86" t="s">
        <v>33</v>
      </c>
      <c r="H11" s="86" t="s">
        <v>16</v>
      </c>
      <c r="I11" s="86" t="s">
        <v>39</v>
      </c>
      <c r="J11" s="86" t="s">
        <v>33</v>
      </c>
      <c r="K11" s="86" t="s">
        <v>39</v>
      </c>
      <c r="L11" s="86" t="s">
        <v>23</v>
      </c>
      <c r="M11" s="86" t="s">
        <v>81</v>
      </c>
      <c r="N11" s="86" t="s">
        <v>33</v>
      </c>
      <c r="O11" s="86" t="s">
        <v>33</v>
      </c>
      <c r="P11" s="86" t="s">
        <v>123</v>
      </c>
      <c r="Q11" s="86" t="s">
        <v>123</v>
      </c>
      <c r="R11" s="86" t="s">
        <v>123</v>
      </c>
      <c r="S11" s="86" t="s">
        <v>123</v>
      </c>
      <c r="T11" s="86" t="s">
        <v>16</v>
      </c>
      <c r="U11" s="86" t="s">
        <v>36</v>
      </c>
      <c r="V11" s="86" t="s">
        <v>81</v>
      </c>
      <c r="W11" s="86" t="s">
        <v>123</v>
      </c>
      <c r="X11" s="86" t="s">
        <v>16</v>
      </c>
      <c r="Y11" s="86" t="s">
        <v>33</v>
      </c>
      <c r="Z11" s="86" t="s">
        <v>123</v>
      </c>
      <c r="AA11" s="86" t="s">
        <v>35</v>
      </c>
      <c r="AB11" s="86" t="s">
        <v>81</v>
      </c>
      <c r="AC11" s="86" t="s">
        <v>33</v>
      </c>
      <c r="AD11" s="86" t="s">
        <v>47</v>
      </c>
      <c r="AE11" s="86" t="s">
        <v>38</v>
      </c>
      <c r="AF11" s="86" t="s">
        <v>38</v>
      </c>
      <c r="AG11" s="86" t="s">
        <v>81</v>
      </c>
      <c r="AH11" s="86" t="s">
        <v>38</v>
      </c>
      <c r="AI11" s="86" t="s">
        <v>38</v>
      </c>
      <c r="AJ11" s="86" t="s">
        <v>38</v>
      </c>
      <c r="AK11" s="86" t="s">
        <v>81</v>
      </c>
      <c r="AL11" s="86" t="s">
        <v>38</v>
      </c>
      <c r="AM11" s="86" t="s">
        <v>123</v>
      </c>
      <c r="AN11" s="86" t="s">
        <v>81</v>
      </c>
      <c r="AO11" s="86" t="s">
        <v>23</v>
      </c>
      <c r="AP11" s="86" t="s">
        <v>33</v>
      </c>
      <c r="AQ11" s="86" t="s">
        <v>123</v>
      </c>
      <c r="AR11" s="86" t="s">
        <v>35</v>
      </c>
      <c r="AS11" s="86" t="s">
        <v>123</v>
      </c>
      <c r="AT11" s="86" t="s">
        <v>38</v>
      </c>
      <c r="AU11" s="86" t="s">
        <v>16</v>
      </c>
      <c r="AV11" s="86" t="s">
        <v>16</v>
      </c>
      <c r="AW11" s="86" t="s">
        <v>38</v>
      </c>
      <c r="AX11" s="86" t="s">
        <v>123</v>
      </c>
      <c r="AY11" s="86" t="s">
        <v>81</v>
      </c>
      <c r="AZ11" s="86" t="s">
        <v>81</v>
      </c>
      <c r="BA11" s="86" t="s">
        <v>123</v>
      </c>
      <c r="BB11" s="86" t="s">
        <v>25</v>
      </c>
    </row>
    <row r="12" spans="1:54" x14ac:dyDescent="0.25">
      <c r="A12" s="65">
        <v>8</v>
      </c>
      <c r="B12" s="86" t="s">
        <v>25</v>
      </c>
      <c r="C12" s="86" t="s">
        <v>81</v>
      </c>
      <c r="D12" s="86" t="s">
        <v>25</v>
      </c>
      <c r="E12" s="86" t="s">
        <v>30</v>
      </c>
      <c r="F12" s="86" t="s">
        <v>83</v>
      </c>
      <c r="G12" s="86" t="s">
        <v>25</v>
      </c>
      <c r="H12" s="86" t="s">
        <v>23</v>
      </c>
      <c r="I12" s="86" t="s">
        <v>123</v>
      </c>
      <c r="J12" s="86" t="s">
        <v>16</v>
      </c>
      <c r="K12" s="86" t="s">
        <v>16</v>
      </c>
      <c r="L12" s="86" t="s">
        <v>32</v>
      </c>
      <c r="M12" s="86" t="s">
        <v>25</v>
      </c>
      <c r="N12" s="86" t="s">
        <v>25</v>
      </c>
      <c r="O12" s="86" t="s">
        <v>16</v>
      </c>
      <c r="P12" s="86" t="s">
        <v>25</v>
      </c>
      <c r="Q12" s="86" t="s">
        <v>81</v>
      </c>
      <c r="R12" s="86" t="s">
        <v>33</v>
      </c>
      <c r="S12" s="86" t="s">
        <v>25</v>
      </c>
      <c r="T12" s="86" t="s">
        <v>83</v>
      </c>
      <c r="U12" s="86" t="s">
        <v>33</v>
      </c>
      <c r="V12" s="86" t="s">
        <v>23</v>
      </c>
      <c r="W12" s="86" t="s">
        <v>25</v>
      </c>
      <c r="X12" s="86" t="s">
        <v>83</v>
      </c>
      <c r="Y12" s="86" t="s">
        <v>16</v>
      </c>
      <c r="Z12" s="86" t="s">
        <v>25</v>
      </c>
      <c r="AA12" s="86" t="s">
        <v>123</v>
      </c>
      <c r="AB12" s="86" t="s">
        <v>16</v>
      </c>
      <c r="AC12" s="86" t="s">
        <v>16</v>
      </c>
      <c r="AD12" s="86" t="s">
        <v>81</v>
      </c>
      <c r="AE12" s="86" t="s">
        <v>33</v>
      </c>
      <c r="AF12" s="86" t="s">
        <v>83</v>
      </c>
      <c r="AG12" s="86" t="s">
        <v>25</v>
      </c>
      <c r="AH12" s="86" t="s">
        <v>81</v>
      </c>
      <c r="AI12" s="86" t="s">
        <v>33</v>
      </c>
      <c r="AJ12" s="86" t="s">
        <v>81</v>
      </c>
      <c r="AK12" s="86" t="s">
        <v>25</v>
      </c>
      <c r="AL12" s="86" t="s">
        <v>81</v>
      </c>
      <c r="AM12" s="86" t="s">
        <v>83</v>
      </c>
      <c r="AN12" s="86" t="s">
        <v>16</v>
      </c>
      <c r="AO12" s="86" t="s">
        <v>83</v>
      </c>
      <c r="AP12" s="86" t="s">
        <v>81</v>
      </c>
      <c r="AQ12" s="86" t="s">
        <v>16</v>
      </c>
      <c r="AR12" s="86" t="s">
        <v>83</v>
      </c>
      <c r="AS12" s="86" t="s">
        <v>33</v>
      </c>
      <c r="AT12" s="86" t="s">
        <v>81</v>
      </c>
      <c r="AU12" s="86" t="s">
        <v>23</v>
      </c>
      <c r="AV12" s="86" t="s">
        <v>83</v>
      </c>
      <c r="AW12" s="86" t="s">
        <v>123</v>
      </c>
      <c r="AX12" s="86" t="s">
        <v>23</v>
      </c>
      <c r="AY12" s="86" t="s">
        <v>23</v>
      </c>
      <c r="AZ12" s="86" t="s">
        <v>16</v>
      </c>
      <c r="BA12" s="86" t="s">
        <v>83</v>
      </c>
      <c r="BB12" s="86" t="s">
        <v>86</v>
      </c>
    </row>
    <row r="13" spans="1:54" x14ac:dyDescent="0.25">
      <c r="A13" s="65">
        <v>9</v>
      </c>
      <c r="B13" s="86" t="s">
        <v>84</v>
      </c>
      <c r="C13" s="86" t="s">
        <v>83</v>
      </c>
      <c r="D13" s="86" t="s">
        <v>32</v>
      </c>
      <c r="E13" s="86" t="s">
        <v>32</v>
      </c>
      <c r="F13" s="86" t="s">
        <v>84</v>
      </c>
      <c r="G13" s="86" t="s">
        <v>32</v>
      </c>
      <c r="H13" s="86" t="s">
        <v>25</v>
      </c>
      <c r="I13" s="86" t="s">
        <v>16</v>
      </c>
      <c r="J13" s="86" t="s">
        <v>23</v>
      </c>
      <c r="K13" s="86" t="s">
        <v>23</v>
      </c>
      <c r="L13" s="86" t="s">
        <v>9</v>
      </c>
      <c r="M13" s="86" t="s">
        <v>84</v>
      </c>
      <c r="N13" s="86" t="s">
        <v>83</v>
      </c>
      <c r="O13" s="86" t="s">
        <v>23</v>
      </c>
      <c r="P13" s="86" t="s">
        <v>83</v>
      </c>
      <c r="Q13" s="86" t="s">
        <v>25</v>
      </c>
      <c r="R13" s="86" t="s">
        <v>83</v>
      </c>
      <c r="S13" s="86" t="s">
        <v>84</v>
      </c>
      <c r="T13" s="86" t="s">
        <v>32</v>
      </c>
      <c r="U13" s="86" t="s">
        <v>25</v>
      </c>
      <c r="V13" s="86" t="s">
        <v>83</v>
      </c>
      <c r="W13" s="86" t="s">
        <v>83</v>
      </c>
      <c r="X13" s="86" t="s">
        <v>30</v>
      </c>
      <c r="Y13" s="86" t="s">
        <v>83</v>
      </c>
      <c r="Z13" s="86" t="s">
        <v>9</v>
      </c>
      <c r="AA13" s="86" t="s">
        <v>30</v>
      </c>
      <c r="AB13" s="86" t="s">
        <v>23</v>
      </c>
      <c r="AC13" s="86" t="s">
        <v>25</v>
      </c>
      <c r="AD13" s="86" t="s">
        <v>86</v>
      </c>
      <c r="AE13" s="86" t="s">
        <v>32</v>
      </c>
      <c r="AF13" s="86" t="s">
        <v>9</v>
      </c>
      <c r="AG13" s="86" t="s">
        <v>83</v>
      </c>
      <c r="AH13" s="86" t="s">
        <v>23</v>
      </c>
      <c r="AI13" s="86" t="s">
        <v>16</v>
      </c>
      <c r="AJ13" s="86" t="s">
        <v>84</v>
      </c>
      <c r="AK13" s="86" t="s">
        <v>14</v>
      </c>
      <c r="AL13" s="86" t="s">
        <v>25</v>
      </c>
      <c r="AM13" s="86" t="s">
        <v>84</v>
      </c>
      <c r="AN13" s="86" t="s">
        <v>25</v>
      </c>
      <c r="AO13" s="86" t="s">
        <v>84</v>
      </c>
      <c r="AP13" s="86" t="s">
        <v>84</v>
      </c>
      <c r="AQ13" s="86" t="s">
        <v>30</v>
      </c>
      <c r="AR13" s="86" t="s">
        <v>32</v>
      </c>
      <c r="AS13" s="86" t="s">
        <v>81</v>
      </c>
      <c r="AT13" s="86" t="s">
        <v>23</v>
      </c>
      <c r="AU13" s="86" t="s">
        <v>25</v>
      </c>
      <c r="AV13" s="86" t="s">
        <v>32</v>
      </c>
      <c r="AW13" s="86" t="s">
        <v>81</v>
      </c>
      <c r="AX13" s="86" t="s">
        <v>25</v>
      </c>
      <c r="AY13" s="86" t="s">
        <v>86</v>
      </c>
      <c r="AZ13" s="86" t="s">
        <v>9</v>
      </c>
      <c r="BA13" s="86" t="s">
        <v>32</v>
      </c>
      <c r="BB13" s="86" t="s">
        <v>32</v>
      </c>
    </row>
    <row r="14" spans="1:54" x14ac:dyDescent="0.25">
      <c r="A14" s="65">
        <v>10</v>
      </c>
      <c r="B14" s="86" t="s">
        <v>9</v>
      </c>
      <c r="C14" s="86" t="s">
        <v>32</v>
      </c>
      <c r="D14" s="86" t="s">
        <v>9</v>
      </c>
      <c r="E14" s="86" t="s">
        <v>14</v>
      </c>
      <c r="F14" s="86" t="s">
        <v>9</v>
      </c>
      <c r="G14" s="86" t="s">
        <v>5</v>
      </c>
      <c r="H14" s="86" t="s">
        <v>83</v>
      </c>
      <c r="I14" s="86" t="s">
        <v>83</v>
      </c>
      <c r="J14" s="86" t="s">
        <v>14</v>
      </c>
      <c r="K14" s="86" t="s">
        <v>84</v>
      </c>
      <c r="L14" s="86" t="s">
        <v>5</v>
      </c>
      <c r="M14" s="86" t="s">
        <v>9</v>
      </c>
      <c r="N14" s="86" t="s">
        <v>84</v>
      </c>
      <c r="O14" s="86" t="s">
        <v>25</v>
      </c>
      <c r="P14" s="86" t="s">
        <v>32</v>
      </c>
      <c r="Q14" s="86" t="s">
        <v>83</v>
      </c>
      <c r="R14" s="86" t="s">
        <v>30</v>
      </c>
      <c r="S14" s="86" t="s">
        <v>20</v>
      </c>
      <c r="T14" s="86" t="s">
        <v>5</v>
      </c>
      <c r="U14" s="86" t="s">
        <v>32</v>
      </c>
      <c r="V14" s="86" t="s">
        <v>32</v>
      </c>
      <c r="W14" s="86" t="s">
        <v>9</v>
      </c>
      <c r="X14" s="86" t="s">
        <v>14</v>
      </c>
      <c r="Y14" s="86" t="s">
        <v>9</v>
      </c>
      <c r="Z14" s="86" t="s">
        <v>14</v>
      </c>
      <c r="AA14" s="86" t="s">
        <v>14</v>
      </c>
      <c r="AB14" s="86" t="s">
        <v>32</v>
      </c>
      <c r="AC14" s="86" t="s">
        <v>83</v>
      </c>
      <c r="AD14" s="86" t="s">
        <v>32</v>
      </c>
      <c r="AE14" s="86" t="s">
        <v>9</v>
      </c>
      <c r="AF14" s="86" t="s">
        <v>14</v>
      </c>
      <c r="AG14" s="86" t="s">
        <v>84</v>
      </c>
      <c r="AH14" s="86" t="s">
        <v>83</v>
      </c>
      <c r="AI14" s="86" t="s">
        <v>32</v>
      </c>
      <c r="AJ14" s="86" t="s">
        <v>32</v>
      </c>
      <c r="AK14" s="86" t="s">
        <v>3</v>
      </c>
      <c r="AL14" s="86" t="s">
        <v>32</v>
      </c>
      <c r="AM14" s="86" t="s">
        <v>10</v>
      </c>
      <c r="AN14" s="86" t="s">
        <v>84</v>
      </c>
      <c r="AO14" s="86" t="s">
        <v>32</v>
      </c>
      <c r="AP14" s="86" t="s">
        <v>9</v>
      </c>
      <c r="AQ14" s="86" t="s">
        <v>9</v>
      </c>
      <c r="AR14" s="86" t="s">
        <v>9</v>
      </c>
      <c r="AS14" s="86" t="s">
        <v>83</v>
      </c>
      <c r="AT14" s="86" t="s">
        <v>83</v>
      </c>
      <c r="AU14" s="86" t="s">
        <v>83</v>
      </c>
      <c r="AV14" s="86" t="s">
        <v>5</v>
      </c>
      <c r="AW14" s="86" t="s">
        <v>84</v>
      </c>
      <c r="AX14" s="86" t="s">
        <v>30</v>
      </c>
      <c r="AY14" s="86" t="s">
        <v>9</v>
      </c>
      <c r="AZ14" s="86" t="s">
        <v>14</v>
      </c>
      <c r="BA14" s="86" t="s">
        <v>9</v>
      </c>
      <c r="BB14" s="86" t="s">
        <v>14</v>
      </c>
    </row>
    <row r="15" spans="1:54" x14ac:dyDescent="0.25">
      <c r="A15" s="65">
        <v>11</v>
      </c>
      <c r="B15" s="86" t="s">
        <v>5</v>
      </c>
      <c r="C15" s="86" t="s">
        <v>3</v>
      </c>
      <c r="D15" s="86" t="s">
        <v>5</v>
      </c>
      <c r="E15" s="86" t="s">
        <v>4</v>
      </c>
      <c r="F15" s="86" t="s">
        <v>5</v>
      </c>
      <c r="G15" s="86" t="s">
        <v>7</v>
      </c>
      <c r="H15" s="86" t="s">
        <v>5</v>
      </c>
      <c r="I15" s="86" t="s">
        <v>7</v>
      </c>
      <c r="J15" s="86" t="s">
        <v>5</v>
      </c>
      <c r="K15" s="86" t="s">
        <v>7</v>
      </c>
      <c r="L15" s="86" t="s">
        <v>4</v>
      </c>
      <c r="M15" s="86" t="s">
        <v>7</v>
      </c>
      <c r="N15" s="86" t="s">
        <v>5</v>
      </c>
      <c r="O15" s="86" t="s">
        <v>5</v>
      </c>
      <c r="P15" s="86" t="s">
        <v>5</v>
      </c>
      <c r="Q15" s="86" t="s">
        <v>24</v>
      </c>
      <c r="R15" s="86" t="s">
        <v>24</v>
      </c>
      <c r="S15" s="86" t="s">
        <v>5</v>
      </c>
      <c r="T15" s="86" t="s">
        <v>4</v>
      </c>
      <c r="U15" s="86" t="s">
        <v>4</v>
      </c>
      <c r="V15" s="86" t="s">
        <v>7</v>
      </c>
      <c r="W15" s="86" t="s">
        <v>5</v>
      </c>
      <c r="X15" s="86" t="s">
        <v>4</v>
      </c>
      <c r="Y15" s="86" t="s">
        <v>4</v>
      </c>
      <c r="Z15" s="86" t="s">
        <v>5</v>
      </c>
      <c r="AA15" s="86" t="s">
        <v>5</v>
      </c>
      <c r="AB15" s="86" t="s">
        <v>3</v>
      </c>
      <c r="AC15" s="86" t="s">
        <v>24</v>
      </c>
      <c r="AD15" s="86" t="s">
        <v>10</v>
      </c>
      <c r="AE15" s="86" t="s">
        <v>24</v>
      </c>
      <c r="AF15" s="86" t="s">
        <v>5</v>
      </c>
      <c r="AG15" s="86" t="s">
        <v>5</v>
      </c>
      <c r="AH15" s="86" t="s">
        <v>24</v>
      </c>
      <c r="AI15" s="86" t="s">
        <v>5</v>
      </c>
      <c r="AJ15" s="86" t="s">
        <v>5</v>
      </c>
      <c r="AK15" s="86" t="s">
        <v>4</v>
      </c>
      <c r="AL15" s="86" t="s">
        <v>10</v>
      </c>
      <c r="AM15" s="86" t="s">
        <v>24</v>
      </c>
      <c r="AN15" s="86" t="s">
        <v>4</v>
      </c>
      <c r="AO15" s="86" t="s">
        <v>5</v>
      </c>
      <c r="AP15" s="86" t="s">
        <v>7</v>
      </c>
      <c r="AQ15" s="86" t="s">
        <v>24</v>
      </c>
      <c r="AR15" s="86" t="s">
        <v>4</v>
      </c>
      <c r="AS15" s="86" t="s">
        <v>24</v>
      </c>
      <c r="AT15" s="86" t="s">
        <v>3</v>
      </c>
      <c r="AU15" s="86" t="s">
        <v>3</v>
      </c>
      <c r="AV15" s="86" t="s">
        <v>7</v>
      </c>
      <c r="AW15" s="86" t="s">
        <v>10</v>
      </c>
      <c r="AX15" s="86" t="s">
        <v>24</v>
      </c>
      <c r="AY15" s="86" t="s">
        <v>5</v>
      </c>
      <c r="AZ15" s="86" t="s">
        <v>4</v>
      </c>
      <c r="BA15" s="86" t="s">
        <v>4</v>
      </c>
      <c r="BB15" s="86" t="s">
        <v>5</v>
      </c>
    </row>
    <row r="16" spans="1:54" x14ac:dyDescent="0.25">
      <c r="A16" s="15"/>
      <c r="B16" s="86" t="str">
        <f>IF('Teams - Window 1'!E53=1,'Teams - Window 1'!$A53,"")</f>
        <v/>
      </c>
      <c r="C16" s="86" t="str">
        <f>IF('Teams - Window 1'!F54=1,'Teams - Window 1'!$A54,"")</f>
        <v/>
      </c>
      <c r="D16" s="86" t="str">
        <f>IF('Teams - Window 1'!G53=1,'Teams - Window 1'!$A53,"")</f>
        <v/>
      </c>
      <c r="E16" s="86" t="str">
        <f>IF('Teams - Window 1'!H55=1,'Teams - Window 1'!$A55,"")</f>
        <v/>
      </c>
      <c r="F16" s="86" t="str">
        <f>IF('Teams - Window 1'!I53=1,'Teams - Window 1'!$A53,"")</f>
        <v/>
      </c>
      <c r="G16" s="86" t="str">
        <f>IF('Teams - Window 1'!J57=1,'Teams - Window 1'!$A57,"")</f>
        <v/>
      </c>
      <c r="H16" s="86" t="str">
        <f>IF('Teams - Window 1'!K53=1,'Teams - Window 1'!$A53,"")</f>
        <v/>
      </c>
      <c r="I16" s="86" t="str">
        <f>IF('Teams - Window 1'!L57=1,'Teams - Window 1'!$A57,"")</f>
        <v/>
      </c>
      <c r="J16" s="86" t="str">
        <f>IF('Teams - Window 1'!M53=1,'Teams - Window 1'!$A53,"")</f>
        <v/>
      </c>
      <c r="K16" s="86" t="str">
        <f>IF('Teams - Window 1'!N57=1,'Teams - Window 1'!$A57,"")</f>
        <v/>
      </c>
      <c r="L16" s="86" t="str">
        <f>IF('Teams - Window 1'!O55=1,'Teams - Window 1'!$A55,"")</f>
        <v/>
      </c>
      <c r="M16" s="86" t="str">
        <f>IF('Teams - Window 1'!P57=1,'Teams - Window 1'!$A57,"")</f>
        <v/>
      </c>
      <c r="N16" s="86" t="str">
        <f>IF('Teams - Window 1'!Q53=1,'Teams - Window 1'!$A53,"")</f>
        <v/>
      </c>
      <c r="O16" s="86" t="str">
        <f>IF('Teams - Window 1'!R53=1,'Teams - Window 1'!$A53,"")</f>
        <v/>
      </c>
      <c r="P16" s="86" t="str">
        <f>IF('Teams - Window 1'!S53=1,'Teams - Window 1'!$A53,"")</f>
        <v/>
      </c>
      <c r="S16" s="86" t="str">
        <f>IF('Teams - Window 1'!V53=1,'Teams - Window 1'!$A53,"")</f>
        <v/>
      </c>
      <c r="T16" s="86" t="str">
        <f>IF('Teams - Window 1'!W55=1,'Teams - Window 1'!$A55,"")</f>
        <v/>
      </c>
      <c r="U16" s="86" t="str">
        <f>IF('Teams - Window 1'!X55=1,'Teams - Window 1'!$A55,"")</f>
        <v/>
      </c>
      <c r="V16" s="86" t="str">
        <f>IF('Teams - Window 1'!Y57=1,'Teams - Window 1'!$A57,"")</f>
        <v/>
      </c>
      <c r="W16" s="86" t="str">
        <f>IF('Teams - Window 1'!Z53=1,'Teams - Window 1'!$A53,"")</f>
        <v/>
      </c>
      <c r="X16" s="86" t="str">
        <f>IF('Teams - Window 1'!AA55=1,'Teams - Window 1'!$A55,"")</f>
        <v/>
      </c>
      <c r="Y16" s="86" t="str">
        <f>IF('Teams - Window 1'!AB55=1,'Teams - Window 1'!$A55,"")</f>
        <v/>
      </c>
      <c r="Z16" s="86" t="str">
        <f>IF('Teams - Window 1'!AC53=1,'Teams - Window 1'!$A53,"")</f>
        <v/>
      </c>
      <c r="AA16" s="86" t="str">
        <f>IF('Teams - Window 1'!AD53=1,'Teams - Window 1'!$A53,"")</f>
        <v/>
      </c>
      <c r="AB16" s="86" t="str">
        <f>IF('Teams - Window 1'!AE54=1,'Teams - Window 1'!$A54,"")</f>
        <v/>
      </c>
      <c r="AD16" s="86" t="str">
        <f>IF('Teams - Window 1'!AG56=1,'Teams - Window 1'!$A56,"")</f>
        <v/>
      </c>
      <c r="AF16" s="86" t="str">
        <f>IF('Teams - Window 1'!AI53=1,'Teams - Window 1'!$A53,"")</f>
        <v/>
      </c>
      <c r="AG16" s="86" t="str">
        <f>IF('Teams - Window 1'!AJ53=1,'Teams - Window 1'!$A53,"")</f>
        <v/>
      </c>
      <c r="AI16" s="86" t="str">
        <f>IF('Teams - Window 1'!AL53=1,'Teams - Window 1'!$A53,"")</f>
        <v/>
      </c>
      <c r="AJ16" s="86" t="str">
        <f>IF('Teams - Window 1'!AM53=1,'Teams - Window 1'!$A53,"")</f>
        <v/>
      </c>
      <c r="AK16" s="86" t="str">
        <f>IF('Teams - Window 1'!AN55=1,'Teams - Window 1'!$A55,"")</f>
        <v/>
      </c>
      <c r="AL16" s="86" t="str">
        <f>IF('Teams - Window 1'!AO56=1,'Teams - Window 1'!$A56,"")</f>
        <v/>
      </c>
      <c r="AN16" s="86" t="str">
        <f>IF('Teams - Window 1'!AQ55=1,'Teams - Window 1'!$A55,"")</f>
        <v/>
      </c>
      <c r="AO16" s="86" t="str">
        <f>IF('Teams - Window 1'!AR53=1,'Teams - Window 1'!$A53,"")</f>
        <v/>
      </c>
      <c r="AP16" s="86" t="str">
        <f>IF('Teams - Window 1'!AS57=1,'Teams - Window 1'!$A57,"")</f>
        <v/>
      </c>
      <c r="AR16" s="86" t="str">
        <f>IF('Teams - Window 1'!AU55=1,'Teams - Window 1'!$A55,"")</f>
        <v/>
      </c>
      <c r="AT16" s="86" t="str">
        <f>IF('Teams - Window 1'!AW54=1,'Teams - Window 1'!$A54,"")</f>
        <v/>
      </c>
      <c r="AU16" s="86" t="str">
        <f>IF('Teams - Window 1'!AX54=1,'Teams - Window 1'!$A54,"")</f>
        <v/>
      </c>
      <c r="AV16" s="86" t="str">
        <f>IF('Teams - Window 1'!AY57=1,'Teams - Window 1'!$A57,"")</f>
        <v/>
      </c>
    </row>
    <row r="17" spans="1:47" x14ac:dyDescent="0.25">
      <c r="A17" s="15"/>
      <c r="B17" s="86" t="str">
        <f>IF('Teams - Window 1'!E54=1,'Teams - Window 1'!$A54,"")</f>
        <v/>
      </c>
      <c r="C17" s="86" t="str">
        <f>IF('Teams - Window 1'!F55=1,'Teams - Window 1'!$A55,"")</f>
        <v/>
      </c>
      <c r="D17" s="86" t="str">
        <f>IF('Teams - Window 1'!G54=1,'Teams - Window 1'!$A54,"")</f>
        <v/>
      </c>
      <c r="E17" s="86" t="str">
        <f>IF('Teams - Window 1'!H56=1,'Teams - Window 1'!$A56,"")</f>
        <v/>
      </c>
      <c r="F17" s="86" t="str">
        <f>IF('Teams - Window 1'!I54=1,'Teams - Window 1'!$A54,"")</f>
        <v/>
      </c>
      <c r="H17" s="86" t="str">
        <f>IF('Teams - Window 1'!K54=1,'Teams - Window 1'!$A54,"")</f>
        <v/>
      </c>
      <c r="J17" s="86" t="str">
        <f>IF('Teams - Window 1'!M54=1,'Teams - Window 1'!$A54,"")</f>
        <v/>
      </c>
      <c r="L17" s="86" t="str">
        <f>IF('Teams - Window 1'!O56=1,'Teams - Window 1'!$A56,"")</f>
        <v/>
      </c>
      <c r="N17" s="86" t="str">
        <f>IF('Teams - Window 1'!Q54=1,'Teams - Window 1'!$A54,"")</f>
        <v/>
      </c>
      <c r="O17" s="86" t="str">
        <f>IF('Teams - Window 1'!R54=1,'Teams - Window 1'!$A54,"")</f>
        <v/>
      </c>
      <c r="P17" s="86" t="str">
        <f>IF('Teams - Window 1'!S54=1,'Teams - Window 1'!$A54,"")</f>
        <v/>
      </c>
      <c r="S17" s="86" t="str">
        <f>IF('Teams - Window 1'!V54=1,'Teams - Window 1'!$A54,"")</f>
        <v/>
      </c>
      <c r="T17" s="86" t="str">
        <f>IF('Teams - Window 1'!W56=1,'Teams - Window 1'!$A56,"")</f>
        <v/>
      </c>
      <c r="U17" s="86" t="str">
        <f>IF('Teams - Window 1'!X56=1,'Teams - Window 1'!$A56,"")</f>
        <v/>
      </c>
      <c r="W17" s="86" t="str">
        <f>IF('Teams - Window 1'!Z54=1,'Teams - Window 1'!$A54,"")</f>
        <v/>
      </c>
      <c r="X17" s="86" t="str">
        <f>IF('Teams - Window 1'!AA56=1,'Teams - Window 1'!$A56,"")</f>
        <v/>
      </c>
      <c r="Y17" s="86" t="str">
        <f>IF('Teams - Window 1'!AB56=1,'Teams - Window 1'!$A56,"")</f>
        <v/>
      </c>
      <c r="Z17" s="86" t="str">
        <f>IF('Teams - Window 1'!AC54=1,'Teams - Window 1'!$A54,"")</f>
        <v/>
      </c>
      <c r="AA17" s="86" t="str">
        <f>IF('Teams - Window 1'!AD54=1,'Teams - Window 1'!$A54,"")</f>
        <v/>
      </c>
      <c r="AB17" s="86" t="str">
        <f>IF('Teams - Window 1'!AE55=1,'Teams - Window 1'!$A55,"")</f>
        <v/>
      </c>
      <c r="AD17" s="86" t="str">
        <f>IF('Teams - Window 1'!AG57=1,'Teams - Window 1'!$A57,"")</f>
        <v/>
      </c>
      <c r="AF17" s="86" t="str">
        <f>IF('Teams - Window 1'!AI54=1,'Teams - Window 1'!$A54,"")</f>
        <v/>
      </c>
      <c r="AG17" s="86" t="str">
        <f>IF('Teams - Window 1'!AJ54=1,'Teams - Window 1'!$A54,"")</f>
        <v/>
      </c>
      <c r="AI17" s="86" t="str">
        <f>IF('Teams - Window 1'!AL54=1,'Teams - Window 1'!$A54,"")</f>
        <v/>
      </c>
      <c r="AJ17" s="86" t="str">
        <f>IF('Teams - Window 1'!AM54=1,'Teams - Window 1'!$A54,"")</f>
        <v/>
      </c>
      <c r="AK17" s="86" t="str">
        <f>IF('Teams - Window 1'!AN56=1,'Teams - Window 1'!$A56,"")</f>
        <v/>
      </c>
      <c r="AL17" s="86" t="str">
        <f>IF('Teams - Window 1'!AO57=1,'Teams - Window 1'!$A57,"")</f>
        <v/>
      </c>
      <c r="AN17" s="86" t="str">
        <f>IF('Teams - Window 1'!AQ56=1,'Teams - Window 1'!$A56,"")</f>
        <v/>
      </c>
      <c r="AO17" s="86" t="str">
        <f>IF('Teams - Window 1'!AR54=1,'Teams - Window 1'!$A54,"")</f>
        <v/>
      </c>
      <c r="AR17" s="86" t="str">
        <f>IF('Teams - Window 1'!AU56=1,'Teams - Window 1'!$A56,"")</f>
        <v/>
      </c>
      <c r="AT17" s="86" t="str">
        <f>IF('Teams - Window 1'!AW55=1,'Teams - Window 1'!$A55,"")</f>
        <v/>
      </c>
      <c r="AU17" s="86" t="str">
        <f>IF('Teams - Window 1'!AX55=1,'Teams - Window 1'!$A55,"")</f>
        <v/>
      </c>
    </row>
    <row r="18" spans="1:47" x14ac:dyDescent="0.25">
      <c r="A18" s="15"/>
      <c r="B18" s="86" t="str">
        <f>IF('Teams - Window 1'!E55=1,'Teams - Window 1'!$A55,"")</f>
        <v/>
      </c>
      <c r="C18" s="86" t="str">
        <f>IF('Teams - Window 1'!F56=1,'Teams - Window 1'!$A56,"")</f>
        <v/>
      </c>
      <c r="D18" s="86" t="str">
        <f>IF('Teams - Window 1'!G55=1,'Teams - Window 1'!$A55,"")</f>
        <v/>
      </c>
      <c r="E18" s="86" t="str">
        <f>IF('Teams - Window 1'!H57=1,'Teams - Window 1'!$A57,"")</f>
        <v/>
      </c>
      <c r="F18" s="86" t="str">
        <f>IF('Teams - Window 1'!I55=1,'Teams - Window 1'!$A55,"")</f>
        <v/>
      </c>
      <c r="H18" s="86" t="str">
        <f>IF('Teams - Window 1'!K55=1,'Teams - Window 1'!$A55,"")</f>
        <v/>
      </c>
      <c r="J18" s="86"/>
      <c r="L18" s="86" t="str">
        <f>IF('Teams - Window 1'!O57=1,'Teams - Window 1'!$A57,"")</f>
        <v/>
      </c>
      <c r="N18" s="86" t="str">
        <f>IF('Teams - Window 1'!Q55=1,'Teams - Window 1'!$A55,"")</f>
        <v/>
      </c>
      <c r="O18" s="86" t="str">
        <f>IF('Teams - Window 1'!R55=1,'Teams - Window 1'!$A55,"")</f>
        <v/>
      </c>
      <c r="P18" s="86" t="str">
        <f>IF('Teams - Window 1'!S55=1,'Teams - Window 1'!$A55,"")</f>
        <v/>
      </c>
      <c r="S18" s="86" t="str">
        <f>IF('Teams - Window 1'!V55=1,'Teams - Window 1'!$A55,"")</f>
        <v/>
      </c>
      <c r="T18" s="86" t="str">
        <f>IF('Teams - Window 1'!W57=1,'Teams - Window 1'!$A57,"")</f>
        <v/>
      </c>
      <c r="U18" s="86" t="str">
        <f>IF('Teams - Window 1'!X57=1,'Teams - Window 1'!$A57,"")</f>
        <v/>
      </c>
      <c r="W18" s="86" t="str">
        <f>IF('Teams - Window 1'!Z55=1,'Teams - Window 1'!$A55,"")</f>
        <v/>
      </c>
      <c r="X18" s="86" t="str">
        <f>IF('Teams - Window 1'!AA57=1,'Teams - Window 1'!$A57,"")</f>
        <v/>
      </c>
      <c r="Y18" s="86" t="str">
        <f>IF('Teams - Window 1'!AB57=1,'Teams - Window 1'!$A57,"")</f>
        <v/>
      </c>
      <c r="Z18" s="86" t="str">
        <f>IF('Teams - Window 1'!AC55=1,'Teams - Window 1'!$A55,"")</f>
        <v/>
      </c>
      <c r="AA18" s="86" t="str">
        <f>IF('Teams - Window 1'!AD55=1,'Teams - Window 1'!$A55,"")</f>
        <v/>
      </c>
      <c r="AB18" s="86" t="str">
        <f>IF('Teams - Window 1'!AE56=1,'Teams - Window 1'!$A56,"")</f>
        <v/>
      </c>
      <c r="AF18" s="86" t="str">
        <f>IF('Teams - Window 1'!AI55=1,'Teams - Window 1'!$A55,"")</f>
        <v/>
      </c>
      <c r="AG18" s="86" t="str">
        <f>IF('Teams - Window 1'!AJ55=1,'Teams - Window 1'!$A55,"")</f>
        <v/>
      </c>
      <c r="AI18" s="86" t="str">
        <f>IF('Teams - Window 1'!AL55=1,'Teams - Window 1'!$A55,"")</f>
        <v/>
      </c>
      <c r="AJ18" s="86" t="str">
        <f>IF('Teams - Window 1'!AM55=1,'Teams - Window 1'!$A55,"")</f>
        <v/>
      </c>
      <c r="AK18" s="86" t="str">
        <f>IF('Teams - Window 1'!AN57=1,'Teams - Window 1'!$A57,"")</f>
        <v/>
      </c>
      <c r="AN18" s="86" t="str">
        <f>IF('Teams - Window 1'!AQ57=1,'Teams - Window 1'!$A57,"")</f>
        <v/>
      </c>
      <c r="AO18" s="86" t="str">
        <f>IF('Teams - Window 1'!AR55=1,'Teams - Window 1'!$A55,"")</f>
        <v/>
      </c>
      <c r="AR18" s="86" t="str">
        <f>IF('Teams - Window 1'!AU57=1,'Teams - Window 1'!$A57,"")</f>
        <v/>
      </c>
      <c r="AT18" s="86" t="str">
        <f>IF('Teams - Window 1'!AW56=1,'Teams - Window 1'!$A56,"")</f>
        <v/>
      </c>
      <c r="AU18" s="86" t="str">
        <f>IF('Teams - Window 1'!AX56=1,'Teams - Window 1'!$A56,"")</f>
        <v/>
      </c>
    </row>
    <row r="19" spans="1:47" x14ac:dyDescent="0.25">
      <c r="A19" s="15"/>
      <c r="B19" s="86" t="str">
        <f>IF('Teams - Window 1'!E56=1,'Teams - Window 1'!$A56,"")</f>
        <v/>
      </c>
      <c r="C19" s="86" t="str">
        <f>IF('Teams - Window 1'!F57=1,'Teams - Window 1'!$A57,"")</f>
        <v/>
      </c>
      <c r="D19" s="86" t="str">
        <f>IF('Teams - Window 1'!G56=1,'Teams - Window 1'!$A56,"")</f>
        <v/>
      </c>
      <c r="F19" s="86" t="str">
        <f>IF('Teams - Window 1'!I56=1,'Teams - Window 1'!$A56,"")</f>
        <v/>
      </c>
      <c r="H19" s="86" t="str">
        <f>IF('Teams - Window 1'!K56=1,'Teams - Window 1'!$A56,"")</f>
        <v/>
      </c>
      <c r="J19" s="86" t="str">
        <f>IF('Teams - Window 1'!M56=1,'Teams - Window 1'!$A56,"")</f>
        <v/>
      </c>
      <c r="N19" s="86" t="str">
        <f>IF('Teams - Window 1'!Q56=1,'Teams - Window 1'!$A56,"")</f>
        <v/>
      </c>
      <c r="O19" s="86" t="str">
        <f>IF('Teams - Window 1'!R56=1,'Teams - Window 1'!$A56,"")</f>
        <v/>
      </c>
      <c r="P19" s="86" t="str">
        <f>IF('Teams - Window 1'!S56=1,'Teams - Window 1'!$A56,"")</f>
        <v/>
      </c>
      <c r="S19" s="86" t="str">
        <f>IF('Teams - Window 1'!V56=1,'Teams - Window 1'!$A56,"")</f>
        <v/>
      </c>
      <c r="W19" s="86" t="str">
        <f>IF('Teams - Window 1'!Z56=1,'Teams - Window 1'!$A56,"")</f>
        <v/>
      </c>
      <c r="Z19" s="86" t="str">
        <f>IF('Teams - Window 1'!AC56=1,'Teams - Window 1'!$A56,"")</f>
        <v/>
      </c>
      <c r="AA19" s="86" t="str">
        <f>IF('Teams - Window 1'!AD56=1,'Teams - Window 1'!$A56,"")</f>
        <v/>
      </c>
      <c r="AB19" s="86" t="str">
        <f>IF('Teams - Window 1'!AE57=1,'Teams - Window 1'!$A57,"")</f>
        <v/>
      </c>
      <c r="AF19" s="86" t="str">
        <f>IF('Teams - Window 1'!AI56=1,'Teams - Window 1'!$A56,"")</f>
        <v/>
      </c>
      <c r="AG19" s="86" t="str">
        <f>IF('Teams - Window 1'!AJ56=1,'Teams - Window 1'!$A56,"")</f>
        <v/>
      </c>
      <c r="AI19" s="86" t="str">
        <f>IF('Teams - Window 1'!AL56=1,'Teams - Window 1'!$A56,"")</f>
        <v/>
      </c>
      <c r="AJ19" s="86" t="str">
        <f>IF('Teams - Window 1'!AM56=1,'Teams - Window 1'!$A56,"")</f>
        <v/>
      </c>
      <c r="AO19" s="86" t="str">
        <f>IF('Teams - Window 1'!AR56=1,'Teams - Window 1'!$A56,"")</f>
        <v/>
      </c>
      <c r="AT19" s="86" t="str">
        <f>IF('Teams - Window 1'!AW57=1,'Teams - Window 1'!$A57,"")</f>
        <v/>
      </c>
      <c r="AU19" s="86" t="str">
        <f>IF('Teams - Window 1'!AX57=1,'Teams - Window 1'!$A57,"")</f>
        <v/>
      </c>
    </row>
    <row r="20" spans="1:47" x14ac:dyDescent="0.25">
      <c r="A20" s="15"/>
      <c r="B20" s="86" t="str">
        <f>IF('Teams - Window 1'!E57=1,'Teams - Window 1'!$A57,"")</f>
        <v/>
      </c>
      <c r="D20" s="86" t="str">
        <f>IF('Teams - Window 1'!G57=1,'Teams - Window 1'!$A57,"")</f>
        <v/>
      </c>
      <c r="F20" s="86" t="str">
        <f>IF('Teams - Window 1'!I57=1,'Teams - Window 1'!$A57,"")</f>
        <v/>
      </c>
      <c r="H20" s="86" t="str">
        <f>IF('Teams - Window 1'!K57=1,'Teams - Window 1'!$A57,"")</f>
        <v/>
      </c>
      <c r="J20" s="86" t="str">
        <f>IF('Teams - Window 1'!M57=1,'Teams - Window 1'!$A57,"")</f>
        <v/>
      </c>
      <c r="N20" s="86" t="str">
        <f>IF('Teams - Window 1'!Q57=1,'Teams - Window 1'!$A57,"")</f>
        <v/>
      </c>
      <c r="O20" s="86" t="str">
        <f>IF('Teams - Window 1'!R57=1,'Teams - Window 1'!$A57,"")</f>
        <v/>
      </c>
      <c r="P20" s="86" t="str">
        <f>IF('Teams - Window 1'!S57=1,'Teams - Window 1'!$A57,"")</f>
        <v/>
      </c>
      <c r="S20" s="86" t="str">
        <f>IF('Teams - Window 1'!V57=1,'Teams - Window 1'!$A57,"")</f>
        <v/>
      </c>
      <c r="W20" s="86" t="str">
        <f>IF('Teams - Window 1'!Z57=1,'Teams - Window 1'!$A57,"")</f>
        <v/>
      </c>
      <c r="Z20" s="86" t="str">
        <f>IF('Teams - Window 1'!AC57=1,'Teams - Window 1'!$A57,"")</f>
        <v/>
      </c>
      <c r="AA20" s="86" t="str">
        <f>IF('Teams - Window 1'!AD57=1,'Teams - Window 1'!$A57,"")</f>
        <v/>
      </c>
      <c r="AF20" s="86" t="str">
        <f>IF('Teams - Window 1'!AI57=1,'Teams - Window 1'!$A57,"")</f>
        <v/>
      </c>
      <c r="AG20" s="86" t="str">
        <f>IF('Teams - Window 1'!AJ57=1,'Teams - Window 1'!$A57,"")</f>
        <v/>
      </c>
      <c r="AI20" s="86" t="str">
        <f>IF('Teams - Window 1'!AL57=1,'Teams - Window 1'!$A57,"")</f>
        <v/>
      </c>
      <c r="AJ20" s="86" t="str">
        <f>IF('Teams - Window 1'!AM57=1,'Teams - Window 1'!$A57,"")</f>
        <v/>
      </c>
      <c r="AO20" s="86" t="str">
        <f>IF('Teams - Window 1'!AR57=1,'Teams - Window 1'!$A57,"")</f>
        <v/>
      </c>
    </row>
    <row r="21" spans="1:47" x14ac:dyDescent="0.25">
      <c r="A21" s="15"/>
    </row>
    <row r="22" spans="1:47" x14ac:dyDescent="0.25">
      <c r="A22" s="15"/>
    </row>
    <row r="23" spans="1:47" x14ac:dyDescent="0.25">
      <c r="A23" s="15"/>
    </row>
    <row r="24" spans="1:47" x14ac:dyDescent="0.25">
      <c r="A24" s="15"/>
    </row>
    <row r="25" spans="1:47" x14ac:dyDescent="0.25">
      <c r="A25" s="15"/>
    </row>
    <row r="26" spans="1:47" x14ac:dyDescent="0.25">
      <c r="A26" s="15"/>
    </row>
    <row r="27" spans="1:47" x14ac:dyDescent="0.25">
      <c r="A27" s="15"/>
    </row>
    <row r="28" spans="1:47" x14ac:dyDescent="0.25">
      <c r="A28" s="15"/>
    </row>
    <row r="29" spans="1:47" x14ac:dyDescent="0.25">
      <c r="A29" s="15"/>
    </row>
    <row r="30" spans="1:47" x14ac:dyDescent="0.25">
      <c r="A30" s="15"/>
    </row>
    <row r="31" spans="1:47" x14ac:dyDescent="0.25">
      <c r="A31" s="15"/>
    </row>
    <row r="32" spans="1:47" x14ac:dyDescent="0.25">
      <c r="A32" s="15"/>
    </row>
    <row r="33" spans="1:1" x14ac:dyDescent="0.25">
      <c r="A33" s="15"/>
    </row>
    <row r="34" spans="1:1" x14ac:dyDescent="0.25">
      <c r="A34" s="15"/>
    </row>
    <row r="35" spans="1:1" x14ac:dyDescent="0.25">
      <c r="A35" s="15"/>
    </row>
    <row r="36" spans="1:1" x14ac:dyDescent="0.25">
      <c r="A36" s="15"/>
    </row>
    <row r="37" spans="1:1" x14ac:dyDescent="0.25">
      <c r="A37" s="15"/>
    </row>
    <row r="38" spans="1:1" x14ac:dyDescent="0.25">
      <c r="A38" s="15"/>
    </row>
    <row r="39" spans="1:1" x14ac:dyDescent="0.25">
      <c r="A39" s="15"/>
    </row>
    <row r="40" spans="1:1" x14ac:dyDescent="0.25">
      <c r="A40" s="15"/>
    </row>
    <row r="41" spans="1:1" x14ac:dyDescent="0.25">
      <c r="A41" s="15"/>
    </row>
    <row r="42" spans="1:1" x14ac:dyDescent="0.25">
      <c r="A42" s="15"/>
    </row>
    <row r="43" spans="1:1" x14ac:dyDescent="0.25">
      <c r="A43" s="15"/>
    </row>
    <row r="44" spans="1:1" x14ac:dyDescent="0.25">
      <c r="A44" s="15"/>
    </row>
    <row r="45" spans="1:1" x14ac:dyDescent="0.25">
      <c r="A45" s="15"/>
    </row>
    <row r="46" spans="1:1" x14ac:dyDescent="0.25">
      <c r="A46" s="15"/>
    </row>
    <row r="47" spans="1:1" x14ac:dyDescent="0.25">
      <c r="A47" s="15"/>
    </row>
    <row r="48" spans="1:1" x14ac:dyDescent="0.25">
      <c r="A48" s="15"/>
    </row>
  </sheetData>
  <mergeCells count="1">
    <mergeCell ref="B3:AV3"/>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8"/>
  <sheetViews>
    <sheetView zoomScale="85" zoomScaleNormal="85" workbookViewId="0">
      <pane xSplit="1" ySplit="4" topLeftCell="B5" activePane="bottomRight" state="frozen"/>
      <selection activeCell="L40" sqref="L40"/>
      <selection pane="topRight" activeCell="L40" sqref="L40"/>
      <selection pane="bottomLeft" activeCell="L40" sqref="L40"/>
      <selection pane="bottomRight" activeCell="E29" sqref="E29"/>
    </sheetView>
  </sheetViews>
  <sheetFormatPr defaultRowHeight="15" x14ac:dyDescent="0.25"/>
  <cols>
    <col min="1" max="1" width="8.140625" customWidth="1"/>
    <col min="2" max="2" width="16.5703125" bestFit="1" customWidth="1"/>
    <col min="3" max="3" width="17.85546875" bestFit="1" customWidth="1"/>
    <col min="4" max="4" width="19.28515625" bestFit="1" customWidth="1"/>
    <col min="5" max="5" width="19.5703125" bestFit="1" customWidth="1"/>
    <col min="6" max="6" width="19.28515625" bestFit="1" customWidth="1"/>
    <col min="7" max="7" width="19" bestFit="1" customWidth="1"/>
    <col min="8" max="8" width="18.28515625" bestFit="1" customWidth="1"/>
    <col min="9" max="9" width="17.85546875" bestFit="1" customWidth="1"/>
    <col min="10" max="10" width="18.42578125" bestFit="1" customWidth="1"/>
    <col min="11" max="11" width="17.85546875" bestFit="1" customWidth="1"/>
    <col min="12" max="12" width="16.5703125" bestFit="1" customWidth="1"/>
    <col min="13" max="13" width="19.28515625" bestFit="1" customWidth="1"/>
    <col min="14" max="14" width="17.85546875" bestFit="1" customWidth="1"/>
    <col min="15" max="16" width="18" bestFit="1" customWidth="1"/>
    <col min="17" max="17" width="16.5703125" bestFit="1" customWidth="1"/>
    <col min="18" max="18" width="16" bestFit="1" customWidth="1"/>
    <col min="19" max="19" width="17.85546875" bestFit="1" customWidth="1"/>
    <col min="20" max="20" width="15" bestFit="1" customWidth="1"/>
    <col min="21" max="21" width="18.140625" bestFit="1" customWidth="1"/>
    <col min="22" max="22" width="16.5703125" bestFit="1" customWidth="1"/>
    <col min="23" max="23" width="18.85546875" bestFit="1" customWidth="1"/>
    <col min="24" max="24" width="17.85546875" bestFit="1" customWidth="1"/>
    <col min="25" max="25" width="18" bestFit="1" customWidth="1"/>
    <col min="26" max="26" width="17.85546875" bestFit="1" customWidth="1"/>
    <col min="27" max="27" width="17.42578125" bestFit="1" customWidth="1"/>
    <col min="28" max="28" width="19" bestFit="1" customWidth="1"/>
    <col min="29" max="29" width="15.5703125" bestFit="1" customWidth="1"/>
    <col min="30" max="30" width="17.85546875" bestFit="1" customWidth="1"/>
    <col min="31" max="31" width="16.5703125" bestFit="1" customWidth="1"/>
    <col min="32" max="32" width="19" bestFit="1" customWidth="1"/>
    <col min="33" max="33" width="18.140625" bestFit="1" customWidth="1"/>
    <col min="34" max="34" width="16.5703125" bestFit="1" customWidth="1"/>
    <col min="35" max="35" width="19.5703125" bestFit="1" customWidth="1"/>
    <col min="36" max="36" width="18.42578125" bestFit="1" customWidth="1"/>
    <col min="37" max="37" width="21.7109375" bestFit="1" customWidth="1"/>
    <col min="38" max="38" width="18.85546875" bestFit="1" customWidth="1"/>
    <col min="39" max="39" width="16.28515625" bestFit="1" customWidth="1"/>
    <col min="40" max="40" width="17.7109375" bestFit="1" customWidth="1"/>
    <col min="41" max="41" width="17.85546875" bestFit="1" customWidth="1"/>
    <col min="42" max="42" width="22.85546875" bestFit="1" customWidth="1"/>
    <col min="43" max="43" width="18.28515625" bestFit="1" customWidth="1"/>
    <col min="44" max="44" width="15.5703125" bestFit="1" customWidth="1"/>
    <col min="45" max="45" width="21.28515625" bestFit="1" customWidth="1"/>
    <col min="46" max="46" width="16.5703125" bestFit="1" customWidth="1"/>
    <col min="47" max="47" width="18.140625" bestFit="1" customWidth="1"/>
    <col min="48" max="49" width="17.85546875" bestFit="1" customWidth="1"/>
    <col min="50" max="50" width="16.5703125" bestFit="1" customWidth="1"/>
    <col min="51" max="52" width="15.5703125" bestFit="1" customWidth="1"/>
    <col min="53" max="53" width="16.5703125" bestFit="1" customWidth="1"/>
    <col min="54" max="54" width="17.85546875" bestFit="1" customWidth="1"/>
  </cols>
  <sheetData>
    <row r="1" spans="1:54" x14ac:dyDescent="0.25">
      <c r="B1" s="83" t="s">
        <v>180</v>
      </c>
    </row>
    <row r="2" spans="1:54" x14ac:dyDescent="0.25">
      <c r="B2" s="83" t="s">
        <v>226</v>
      </c>
      <c r="K2" s="14"/>
      <c r="L2" s="14"/>
      <c r="M2" s="14"/>
      <c r="N2" s="14"/>
    </row>
    <row r="3" spans="1:54" x14ac:dyDescent="0.25">
      <c r="B3" s="513" t="s">
        <v>227</v>
      </c>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513"/>
      <c r="AK3" s="513"/>
      <c r="AL3" s="513"/>
      <c r="AM3" s="513"/>
      <c r="AN3" s="513"/>
      <c r="AO3" s="513"/>
      <c r="AP3" s="513"/>
      <c r="AQ3" s="513"/>
      <c r="AR3" s="513"/>
      <c r="AS3" s="513"/>
      <c r="AT3" s="513"/>
      <c r="AU3" s="513"/>
      <c r="AV3" s="513"/>
    </row>
    <row r="4" spans="1:54" ht="15" customHeight="1" x14ac:dyDescent="0.25">
      <c r="A4" s="173" t="s">
        <v>310</v>
      </c>
      <c r="B4" s="305" t="s">
        <v>15</v>
      </c>
      <c r="C4" s="305" t="s">
        <v>83</v>
      </c>
      <c r="D4" s="305" t="s">
        <v>230</v>
      </c>
      <c r="E4" s="305" t="s">
        <v>228</v>
      </c>
      <c r="F4" s="305" t="s">
        <v>84</v>
      </c>
      <c r="G4" s="305" t="s">
        <v>25</v>
      </c>
      <c r="H4" s="305" t="s">
        <v>229</v>
      </c>
      <c r="I4" s="305" t="s">
        <v>7</v>
      </c>
      <c r="J4" s="305" t="s">
        <v>14</v>
      </c>
      <c r="K4" s="305" t="s">
        <v>39</v>
      </c>
      <c r="L4" s="305" t="s">
        <v>4</v>
      </c>
      <c r="M4" s="305" t="s">
        <v>81</v>
      </c>
      <c r="N4" s="305" t="s">
        <v>6</v>
      </c>
      <c r="O4" s="305" t="s">
        <v>242</v>
      </c>
      <c r="P4" s="305" t="s">
        <v>243</v>
      </c>
      <c r="Q4" s="305" t="s">
        <v>244</v>
      </c>
      <c r="R4" s="305" t="s">
        <v>30</v>
      </c>
      <c r="S4" s="305" t="s">
        <v>245</v>
      </c>
      <c r="T4" s="305" t="s">
        <v>82</v>
      </c>
      <c r="U4" s="305" t="s">
        <v>10</v>
      </c>
      <c r="V4" s="305" t="s">
        <v>246</v>
      </c>
      <c r="W4" s="305" t="s">
        <v>31</v>
      </c>
      <c r="X4" s="305" t="s">
        <v>247</v>
      </c>
      <c r="Y4" s="305" t="s">
        <v>85</v>
      </c>
      <c r="Z4" s="305" t="s">
        <v>26</v>
      </c>
      <c r="AA4" s="305" t="s">
        <v>281</v>
      </c>
      <c r="AB4" s="305" t="s">
        <v>19</v>
      </c>
      <c r="AC4" s="305" t="s">
        <v>8</v>
      </c>
      <c r="AD4" s="305" t="s">
        <v>11</v>
      </c>
      <c r="AE4" s="305" t="s">
        <v>250</v>
      </c>
      <c r="AF4" s="305" t="s">
        <v>32</v>
      </c>
      <c r="AG4" s="305" t="s">
        <v>110</v>
      </c>
      <c r="AH4" s="305" t="s">
        <v>251</v>
      </c>
      <c r="AI4" s="305" t="s">
        <v>12</v>
      </c>
      <c r="AJ4" s="305" t="s">
        <v>18</v>
      </c>
      <c r="AK4" s="305" t="s">
        <v>252</v>
      </c>
      <c r="AL4" s="305" t="s">
        <v>253</v>
      </c>
      <c r="AM4" s="305" t="s">
        <v>36</v>
      </c>
      <c r="AN4" s="305" t="s">
        <v>254</v>
      </c>
      <c r="AO4" s="305" t="s">
        <v>23</v>
      </c>
      <c r="AP4" s="305" t="s">
        <v>255</v>
      </c>
      <c r="AQ4" s="305" t="s">
        <v>24</v>
      </c>
      <c r="AR4" s="305" t="s">
        <v>46</v>
      </c>
      <c r="AS4" s="305" t="s">
        <v>13</v>
      </c>
      <c r="AT4" s="305" t="s">
        <v>256</v>
      </c>
      <c r="AU4" s="305" t="s">
        <v>3</v>
      </c>
      <c r="AV4" s="305" t="s">
        <v>28</v>
      </c>
      <c r="AW4" s="306" t="s">
        <v>322</v>
      </c>
      <c r="AX4" s="306" t="s">
        <v>330</v>
      </c>
      <c r="AY4" s="306" t="s">
        <v>331</v>
      </c>
      <c r="AZ4" s="306" t="s">
        <v>332</v>
      </c>
      <c r="BA4" s="306" t="s">
        <v>333</v>
      </c>
      <c r="BB4" s="306" t="s">
        <v>348</v>
      </c>
    </row>
    <row r="5" spans="1:54" x14ac:dyDescent="0.25">
      <c r="A5" s="65">
        <v>1</v>
      </c>
      <c r="B5" s="86" t="s">
        <v>12</v>
      </c>
      <c r="C5" s="86" t="s">
        <v>12</v>
      </c>
      <c r="D5" s="86" t="s">
        <v>2</v>
      </c>
      <c r="E5" s="86" t="s">
        <v>8</v>
      </c>
      <c r="F5" s="86" t="s">
        <v>12</v>
      </c>
      <c r="G5" s="86" t="s">
        <v>12</v>
      </c>
      <c r="H5" s="86" t="s">
        <v>8</v>
      </c>
      <c r="I5" s="86" t="s">
        <v>12</v>
      </c>
      <c r="J5" s="86" t="s">
        <v>110</v>
      </c>
      <c r="K5" s="86" t="s">
        <v>2</v>
      </c>
      <c r="L5" s="86" t="s">
        <v>2</v>
      </c>
      <c r="M5" s="86" t="s">
        <v>2</v>
      </c>
      <c r="N5" s="86" t="s">
        <v>12</v>
      </c>
      <c r="O5" s="86" t="s">
        <v>15</v>
      </c>
      <c r="P5" s="86" t="s">
        <v>12</v>
      </c>
      <c r="Q5" s="86" t="s">
        <v>2</v>
      </c>
      <c r="R5" s="86" t="s">
        <v>0</v>
      </c>
      <c r="S5" s="86" t="s">
        <v>6</v>
      </c>
      <c r="T5" s="86" t="s">
        <v>82</v>
      </c>
      <c r="U5" s="86" t="s">
        <v>110</v>
      </c>
      <c r="V5" s="86" t="s">
        <v>2</v>
      </c>
      <c r="W5" s="86" t="s">
        <v>0</v>
      </c>
      <c r="X5" s="86" t="s">
        <v>2</v>
      </c>
      <c r="Y5" s="86" t="s">
        <v>0</v>
      </c>
      <c r="Z5" s="86" t="s">
        <v>2</v>
      </c>
      <c r="AA5" s="86" t="s">
        <v>2</v>
      </c>
      <c r="AB5" s="86" t="s">
        <v>2</v>
      </c>
      <c r="AC5" s="86" t="s">
        <v>2</v>
      </c>
      <c r="AD5" s="86" t="s">
        <v>2</v>
      </c>
      <c r="AE5" s="86" t="s">
        <v>2</v>
      </c>
      <c r="AF5" s="86" t="s">
        <v>0</v>
      </c>
      <c r="AG5" s="86" t="s">
        <v>82</v>
      </c>
      <c r="AH5" s="86" t="s">
        <v>6</v>
      </c>
      <c r="AI5" s="86" t="s">
        <v>6</v>
      </c>
      <c r="AJ5" s="86" t="s">
        <v>2</v>
      </c>
      <c r="AK5" s="86" t="s">
        <v>12</v>
      </c>
      <c r="AL5" s="86" t="s">
        <v>2</v>
      </c>
      <c r="AM5" s="86" t="s">
        <v>2</v>
      </c>
      <c r="AN5" s="86" t="s">
        <v>82</v>
      </c>
      <c r="AO5" s="86" t="s">
        <v>12</v>
      </c>
      <c r="AP5" s="86" t="s">
        <v>2</v>
      </c>
      <c r="AQ5" s="86" t="s">
        <v>2</v>
      </c>
      <c r="AR5" s="86" t="s">
        <v>2</v>
      </c>
      <c r="AS5" s="86" t="s">
        <v>110</v>
      </c>
      <c r="AT5" s="86" t="s">
        <v>2</v>
      </c>
      <c r="AU5" s="86" t="s">
        <v>82</v>
      </c>
      <c r="AV5" s="86" t="s">
        <v>2</v>
      </c>
      <c r="AW5" s="147" t="s">
        <v>2</v>
      </c>
      <c r="AX5" s="86" t="s">
        <v>6</v>
      </c>
      <c r="AY5" s="86" t="s">
        <v>2</v>
      </c>
      <c r="AZ5" s="86" t="s">
        <v>2</v>
      </c>
      <c r="BA5" s="86" t="s">
        <v>110</v>
      </c>
      <c r="BB5" s="86" t="s">
        <v>2</v>
      </c>
    </row>
    <row r="6" spans="1:54" x14ac:dyDescent="0.25">
      <c r="A6" s="65">
        <v>2</v>
      </c>
      <c r="B6" s="86" t="s">
        <v>15</v>
      </c>
      <c r="C6" s="86" t="s">
        <v>13</v>
      </c>
      <c r="D6" s="86" t="s">
        <v>12</v>
      </c>
      <c r="E6" s="86" t="s">
        <v>13</v>
      </c>
      <c r="F6" s="86" t="s">
        <v>110</v>
      </c>
      <c r="G6" s="86" t="s">
        <v>82</v>
      </c>
      <c r="H6" s="86" t="s">
        <v>15</v>
      </c>
      <c r="I6" s="86" t="s">
        <v>110</v>
      </c>
      <c r="J6" s="86" t="s">
        <v>13</v>
      </c>
      <c r="K6" s="86" t="s">
        <v>110</v>
      </c>
      <c r="L6" s="86" t="s">
        <v>12</v>
      </c>
      <c r="M6" s="86" t="s">
        <v>82</v>
      </c>
      <c r="N6" s="86" t="s">
        <v>8</v>
      </c>
      <c r="O6" s="86" t="s">
        <v>13</v>
      </c>
      <c r="P6" s="86" t="s">
        <v>15</v>
      </c>
      <c r="Q6" s="86" t="s">
        <v>8</v>
      </c>
      <c r="R6" s="86" t="s">
        <v>13</v>
      </c>
      <c r="S6" s="86" t="s">
        <v>110</v>
      </c>
      <c r="T6" s="86" t="s">
        <v>110</v>
      </c>
      <c r="U6" s="86" t="s">
        <v>13</v>
      </c>
      <c r="V6" s="86" t="s">
        <v>110</v>
      </c>
      <c r="W6" s="86" t="s">
        <v>110</v>
      </c>
      <c r="X6" s="86" t="s">
        <v>110</v>
      </c>
      <c r="Y6" s="86" t="s">
        <v>110</v>
      </c>
      <c r="Z6" s="86" t="s">
        <v>110</v>
      </c>
      <c r="AA6" s="86" t="s">
        <v>110</v>
      </c>
      <c r="AB6" s="86" t="s">
        <v>8</v>
      </c>
      <c r="AC6" s="86" t="s">
        <v>6</v>
      </c>
      <c r="AD6" s="86" t="s">
        <v>8</v>
      </c>
      <c r="AE6" s="86" t="s">
        <v>0</v>
      </c>
      <c r="AF6" s="86" t="s">
        <v>8</v>
      </c>
      <c r="AG6" s="86" t="s">
        <v>110</v>
      </c>
      <c r="AH6" s="86" t="s">
        <v>82</v>
      </c>
      <c r="AI6" s="86" t="s">
        <v>12</v>
      </c>
      <c r="AJ6" s="86" t="s">
        <v>8</v>
      </c>
      <c r="AK6" s="86" t="s">
        <v>110</v>
      </c>
      <c r="AL6" s="86" t="s">
        <v>82</v>
      </c>
      <c r="AM6" s="86" t="s">
        <v>8</v>
      </c>
      <c r="AN6" s="86" t="s">
        <v>0</v>
      </c>
      <c r="AO6" s="86" t="s">
        <v>8</v>
      </c>
      <c r="AP6" s="86" t="s">
        <v>82</v>
      </c>
      <c r="AQ6" s="86" t="s">
        <v>8</v>
      </c>
      <c r="AR6" s="86" t="s">
        <v>0</v>
      </c>
      <c r="AS6" s="86" t="s">
        <v>13</v>
      </c>
      <c r="AT6" s="86" t="s">
        <v>82</v>
      </c>
      <c r="AU6" s="86" t="s">
        <v>110</v>
      </c>
      <c r="AV6" s="86" t="s">
        <v>6</v>
      </c>
      <c r="AW6" s="86" t="s">
        <v>110</v>
      </c>
      <c r="AX6" s="86" t="s">
        <v>15</v>
      </c>
      <c r="AY6" s="86" t="s">
        <v>8</v>
      </c>
      <c r="AZ6" s="86" t="s">
        <v>82</v>
      </c>
      <c r="BA6" s="86" t="s">
        <v>15</v>
      </c>
      <c r="BB6" s="86" t="s">
        <v>110</v>
      </c>
    </row>
    <row r="7" spans="1:54" x14ac:dyDescent="0.25">
      <c r="A7" s="65">
        <v>3</v>
      </c>
      <c r="B7" s="86" t="s">
        <v>18</v>
      </c>
      <c r="C7" s="86" t="s">
        <v>18</v>
      </c>
      <c r="D7" s="86" t="s">
        <v>13</v>
      </c>
      <c r="E7" s="86" t="s">
        <v>18</v>
      </c>
      <c r="F7" s="86" t="s">
        <v>13</v>
      </c>
      <c r="G7" s="86" t="s">
        <v>8</v>
      </c>
      <c r="H7" s="86" t="s">
        <v>13</v>
      </c>
      <c r="I7" s="86" t="s">
        <v>13</v>
      </c>
      <c r="J7" s="86" t="s">
        <v>18</v>
      </c>
      <c r="K7" s="86" t="s">
        <v>13</v>
      </c>
      <c r="L7" s="86" t="s">
        <v>82</v>
      </c>
      <c r="M7" s="86" t="s">
        <v>11</v>
      </c>
      <c r="N7" s="86" t="s">
        <v>15</v>
      </c>
      <c r="O7" s="86" t="s">
        <v>18</v>
      </c>
      <c r="P7" s="86" t="s">
        <v>13</v>
      </c>
      <c r="Q7" s="86" t="s">
        <v>110</v>
      </c>
      <c r="R7" s="86" t="s">
        <v>18</v>
      </c>
      <c r="S7" s="86" t="s">
        <v>13</v>
      </c>
      <c r="T7" s="86" t="s">
        <v>18</v>
      </c>
      <c r="U7" s="86" t="s">
        <v>18</v>
      </c>
      <c r="V7" s="86" t="s">
        <v>13</v>
      </c>
      <c r="W7" s="86" t="s">
        <v>15</v>
      </c>
      <c r="X7" s="86" t="s">
        <v>13</v>
      </c>
      <c r="Y7" s="86" t="s">
        <v>13</v>
      </c>
      <c r="Z7" s="86" t="s">
        <v>13</v>
      </c>
      <c r="AA7" s="86" t="s">
        <v>13</v>
      </c>
      <c r="AB7" s="86" t="s">
        <v>110</v>
      </c>
      <c r="AC7" s="86" t="s">
        <v>8</v>
      </c>
      <c r="AD7" s="86" t="s">
        <v>15</v>
      </c>
      <c r="AE7" s="86" t="s">
        <v>8</v>
      </c>
      <c r="AF7" s="86" t="s">
        <v>110</v>
      </c>
      <c r="AG7" s="86" t="s">
        <v>13</v>
      </c>
      <c r="AH7" s="86" t="s">
        <v>110</v>
      </c>
      <c r="AI7" s="86" t="s">
        <v>15</v>
      </c>
      <c r="AJ7" s="86" t="s">
        <v>18</v>
      </c>
      <c r="AK7" s="86" t="s">
        <v>15</v>
      </c>
      <c r="AL7" s="86" t="s">
        <v>0</v>
      </c>
      <c r="AM7" s="86" t="s">
        <v>110</v>
      </c>
      <c r="AN7" s="86" t="s">
        <v>110</v>
      </c>
      <c r="AO7" s="86" t="s">
        <v>13</v>
      </c>
      <c r="AP7" s="86" t="s">
        <v>27</v>
      </c>
      <c r="AQ7" s="86" t="s">
        <v>13</v>
      </c>
      <c r="AR7" s="86" t="s">
        <v>110</v>
      </c>
      <c r="AS7" s="86" t="s">
        <v>19</v>
      </c>
      <c r="AT7" s="86" t="s">
        <v>110</v>
      </c>
      <c r="AU7" s="86" t="s">
        <v>13</v>
      </c>
      <c r="AV7" s="86" t="s">
        <v>13</v>
      </c>
      <c r="AW7" s="86" t="s">
        <v>15</v>
      </c>
      <c r="AX7" s="86" t="s">
        <v>27</v>
      </c>
      <c r="AY7" s="86" t="s">
        <v>18</v>
      </c>
      <c r="AZ7" s="86" t="s">
        <v>18</v>
      </c>
      <c r="BA7" s="86" t="s">
        <v>18</v>
      </c>
      <c r="BB7" s="86" t="s">
        <v>13</v>
      </c>
    </row>
    <row r="8" spans="1:54" x14ac:dyDescent="0.25">
      <c r="A8" s="65">
        <v>4</v>
      </c>
      <c r="B8" s="86" t="s">
        <v>26</v>
      </c>
      <c r="C8" s="86" t="s">
        <v>26</v>
      </c>
      <c r="D8" s="86" t="s">
        <v>26</v>
      </c>
      <c r="E8" s="86" t="s">
        <v>36</v>
      </c>
      <c r="F8" s="86" t="s">
        <v>31</v>
      </c>
      <c r="G8" s="86" t="s">
        <v>26</v>
      </c>
      <c r="H8" s="86" t="s">
        <v>28</v>
      </c>
      <c r="I8" s="86" t="s">
        <v>26</v>
      </c>
      <c r="J8" s="86" t="s">
        <v>26</v>
      </c>
      <c r="K8" s="86" t="s">
        <v>28</v>
      </c>
      <c r="L8" s="86" t="s">
        <v>31</v>
      </c>
      <c r="M8" s="86" t="s">
        <v>28</v>
      </c>
      <c r="N8" s="86" t="s">
        <v>26</v>
      </c>
      <c r="O8" s="86" t="s">
        <v>31</v>
      </c>
      <c r="P8" s="86" t="s">
        <v>31</v>
      </c>
      <c r="Q8" s="86" t="s">
        <v>85</v>
      </c>
      <c r="R8" s="86" t="s">
        <v>28</v>
      </c>
      <c r="S8" s="86" t="s">
        <v>26</v>
      </c>
      <c r="T8" s="86" t="s">
        <v>26</v>
      </c>
      <c r="U8" s="86" t="s">
        <v>26</v>
      </c>
      <c r="V8" s="86" t="s">
        <v>28</v>
      </c>
      <c r="W8" s="86" t="s">
        <v>31</v>
      </c>
      <c r="X8" s="86" t="s">
        <v>28</v>
      </c>
      <c r="Y8" s="86" t="s">
        <v>28</v>
      </c>
      <c r="Z8" s="86" t="s">
        <v>18</v>
      </c>
      <c r="AA8" s="86" t="s">
        <v>18</v>
      </c>
      <c r="AB8" s="86" t="s">
        <v>26</v>
      </c>
      <c r="AC8" s="86" t="s">
        <v>31</v>
      </c>
      <c r="AD8" s="86" t="s">
        <v>13</v>
      </c>
      <c r="AE8" s="86" t="s">
        <v>28</v>
      </c>
      <c r="AF8" s="86" t="s">
        <v>28</v>
      </c>
      <c r="AG8" s="86" t="s">
        <v>26</v>
      </c>
      <c r="AH8" s="86" t="s">
        <v>27</v>
      </c>
      <c r="AI8" s="86" t="s">
        <v>13</v>
      </c>
      <c r="AJ8" s="86" t="s">
        <v>28</v>
      </c>
      <c r="AK8" s="86" t="s">
        <v>28</v>
      </c>
      <c r="AL8" s="86" t="s">
        <v>13</v>
      </c>
      <c r="AM8" s="86" t="s">
        <v>26</v>
      </c>
      <c r="AN8" s="86" t="s">
        <v>28</v>
      </c>
      <c r="AO8" s="86" t="s">
        <v>28</v>
      </c>
      <c r="AP8" s="86" t="s">
        <v>26</v>
      </c>
      <c r="AQ8" s="86" t="s">
        <v>26</v>
      </c>
      <c r="AR8" s="86" t="s">
        <v>27</v>
      </c>
      <c r="AS8" s="86" t="s">
        <v>28</v>
      </c>
      <c r="AT8" s="86" t="s">
        <v>18</v>
      </c>
      <c r="AU8" s="86" t="s">
        <v>31</v>
      </c>
      <c r="AV8" s="86" t="s">
        <v>26</v>
      </c>
      <c r="AW8" s="86" t="s">
        <v>13</v>
      </c>
      <c r="AX8" s="86" t="s">
        <v>26</v>
      </c>
      <c r="AY8" s="86" t="s">
        <v>31</v>
      </c>
      <c r="AZ8" s="86" t="s">
        <v>31</v>
      </c>
      <c r="BA8" s="86" t="s">
        <v>28</v>
      </c>
      <c r="BB8" s="86" t="s">
        <v>28</v>
      </c>
    </row>
    <row r="9" spans="1:54" x14ac:dyDescent="0.25">
      <c r="A9" s="65">
        <v>5</v>
      </c>
      <c r="B9" s="86" t="s">
        <v>31</v>
      </c>
      <c r="C9" s="86" t="s">
        <v>31</v>
      </c>
      <c r="D9" s="86" t="s">
        <v>85</v>
      </c>
      <c r="E9" s="86" t="s">
        <v>47</v>
      </c>
      <c r="F9" s="86" t="s">
        <v>36</v>
      </c>
      <c r="G9" s="86" t="s">
        <v>31</v>
      </c>
      <c r="H9" s="86" t="s">
        <v>26</v>
      </c>
      <c r="I9" s="86" t="s">
        <v>31</v>
      </c>
      <c r="J9" s="86" t="s">
        <v>36</v>
      </c>
      <c r="K9" s="86" t="s">
        <v>26</v>
      </c>
      <c r="L9" s="86" t="s">
        <v>85</v>
      </c>
      <c r="M9" s="86" t="s">
        <v>31</v>
      </c>
      <c r="N9" s="86" t="s">
        <v>31</v>
      </c>
      <c r="O9" s="86" t="s">
        <v>36</v>
      </c>
      <c r="P9" s="86" t="s">
        <v>36</v>
      </c>
      <c r="Q9" s="86" t="s">
        <v>38</v>
      </c>
      <c r="R9" s="86" t="s">
        <v>31</v>
      </c>
      <c r="S9" s="86" t="s">
        <v>31</v>
      </c>
      <c r="T9" s="86" t="s">
        <v>31</v>
      </c>
      <c r="U9" s="86" t="s">
        <v>31</v>
      </c>
      <c r="V9" s="86" t="s">
        <v>38</v>
      </c>
      <c r="W9" s="86" t="s">
        <v>36</v>
      </c>
      <c r="X9" s="86" t="s">
        <v>26</v>
      </c>
      <c r="Y9" s="86" t="s">
        <v>31</v>
      </c>
      <c r="Z9" s="86" t="s">
        <v>26</v>
      </c>
      <c r="AA9" s="86" t="s">
        <v>31</v>
      </c>
      <c r="AB9" s="86" t="s">
        <v>85</v>
      </c>
      <c r="AC9" s="86" t="s">
        <v>85</v>
      </c>
      <c r="AD9" s="86" t="s">
        <v>28</v>
      </c>
      <c r="AE9" s="86" t="s">
        <v>26</v>
      </c>
      <c r="AF9" s="86" t="s">
        <v>26</v>
      </c>
      <c r="AG9" s="86" t="s">
        <v>31</v>
      </c>
      <c r="AH9" s="86" t="s">
        <v>28</v>
      </c>
      <c r="AI9" s="86" t="s">
        <v>26</v>
      </c>
      <c r="AJ9" s="86" t="s">
        <v>31</v>
      </c>
      <c r="AK9" s="86" t="s">
        <v>26</v>
      </c>
      <c r="AL9" s="86" t="s">
        <v>28</v>
      </c>
      <c r="AM9" s="86" t="s">
        <v>31</v>
      </c>
      <c r="AN9" s="86" t="s">
        <v>31</v>
      </c>
      <c r="AO9" s="86" t="s">
        <v>31</v>
      </c>
      <c r="AP9" s="86" t="s">
        <v>31</v>
      </c>
      <c r="AQ9" s="86" t="s">
        <v>31</v>
      </c>
      <c r="AR9" s="86" t="s">
        <v>28</v>
      </c>
      <c r="AS9" s="86" t="s">
        <v>85</v>
      </c>
      <c r="AT9" s="86" t="s">
        <v>26</v>
      </c>
      <c r="AU9" s="86" t="s">
        <v>36</v>
      </c>
      <c r="AV9" s="86" t="s">
        <v>36</v>
      </c>
      <c r="AW9" s="86" t="s">
        <v>31</v>
      </c>
      <c r="AX9" s="86" t="s">
        <v>31</v>
      </c>
      <c r="AY9" s="86" t="s">
        <v>36</v>
      </c>
      <c r="AZ9" s="86" t="s">
        <v>36</v>
      </c>
      <c r="BA9" s="86" t="s">
        <v>31</v>
      </c>
      <c r="BB9" s="86" t="s">
        <v>26</v>
      </c>
    </row>
    <row r="10" spans="1:54" x14ac:dyDescent="0.25">
      <c r="A10" s="65">
        <v>6</v>
      </c>
      <c r="B10" s="86" t="s">
        <v>85</v>
      </c>
      <c r="C10" s="86" t="s">
        <v>38</v>
      </c>
      <c r="D10" s="86" t="s">
        <v>38</v>
      </c>
      <c r="E10" s="86" t="s">
        <v>38</v>
      </c>
      <c r="F10" s="86" t="s">
        <v>85</v>
      </c>
      <c r="G10" s="86" t="s">
        <v>85</v>
      </c>
      <c r="H10" s="86" t="s">
        <v>85</v>
      </c>
      <c r="I10" s="86" t="s">
        <v>85</v>
      </c>
      <c r="J10" s="86" t="s">
        <v>85</v>
      </c>
      <c r="K10" s="86" t="s">
        <v>31</v>
      </c>
      <c r="L10" s="86" t="s">
        <v>38</v>
      </c>
      <c r="M10" s="86" t="s">
        <v>36</v>
      </c>
      <c r="N10" s="86" t="s">
        <v>38</v>
      </c>
      <c r="O10" s="86" t="s">
        <v>85</v>
      </c>
      <c r="P10" s="86" t="s">
        <v>85</v>
      </c>
      <c r="Q10" s="86" t="s">
        <v>35</v>
      </c>
      <c r="R10" s="86" t="s">
        <v>85</v>
      </c>
      <c r="S10" s="86" t="s">
        <v>38</v>
      </c>
      <c r="T10" s="86" t="s">
        <v>85</v>
      </c>
      <c r="U10" s="86" t="s">
        <v>36</v>
      </c>
      <c r="V10" s="86" t="s">
        <v>35</v>
      </c>
      <c r="W10" s="86" t="s">
        <v>85</v>
      </c>
      <c r="X10" s="86" t="s">
        <v>31</v>
      </c>
      <c r="Y10" s="86" t="s">
        <v>85</v>
      </c>
      <c r="Z10" s="86" t="s">
        <v>36</v>
      </c>
      <c r="AA10" s="86" t="s">
        <v>85</v>
      </c>
      <c r="AB10" s="86" t="s">
        <v>38</v>
      </c>
      <c r="AC10" s="86" t="s">
        <v>35</v>
      </c>
      <c r="AD10" s="86" t="s">
        <v>31</v>
      </c>
      <c r="AE10" s="86" t="s">
        <v>31</v>
      </c>
      <c r="AF10" s="86" t="s">
        <v>31</v>
      </c>
      <c r="AG10" s="86" t="s">
        <v>85</v>
      </c>
      <c r="AH10" s="86" t="s">
        <v>31</v>
      </c>
      <c r="AI10" s="86" t="s">
        <v>31</v>
      </c>
      <c r="AJ10" s="86" t="s">
        <v>36</v>
      </c>
      <c r="AK10" s="86" t="s">
        <v>38</v>
      </c>
      <c r="AL10" s="86" t="s">
        <v>26</v>
      </c>
      <c r="AM10" s="86" t="s">
        <v>36</v>
      </c>
      <c r="AN10" s="86" t="s">
        <v>85</v>
      </c>
      <c r="AO10" s="86" t="s">
        <v>85</v>
      </c>
      <c r="AP10" s="86" t="s">
        <v>85</v>
      </c>
      <c r="AQ10" s="86" t="s">
        <v>85</v>
      </c>
      <c r="AR10" s="86" t="s">
        <v>31</v>
      </c>
      <c r="AS10" s="86" t="s">
        <v>38</v>
      </c>
      <c r="AT10" s="86" t="s">
        <v>85</v>
      </c>
      <c r="AU10" s="86" t="s">
        <v>85</v>
      </c>
      <c r="AV10" s="86" t="s">
        <v>85</v>
      </c>
      <c r="AW10" s="86" t="s">
        <v>36</v>
      </c>
      <c r="AX10" s="86" t="s">
        <v>38</v>
      </c>
      <c r="AY10" s="86" t="s">
        <v>85</v>
      </c>
      <c r="AZ10" s="86" t="s">
        <v>85</v>
      </c>
      <c r="BA10" s="86" t="s">
        <v>85</v>
      </c>
      <c r="BB10" s="86" t="s">
        <v>31</v>
      </c>
    </row>
    <row r="11" spans="1:54" x14ac:dyDescent="0.25">
      <c r="A11" s="65">
        <v>7</v>
      </c>
      <c r="B11" s="86" t="s">
        <v>123</v>
      </c>
      <c r="C11" s="86" t="s">
        <v>33</v>
      </c>
      <c r="D11" s="86" t="s">
        <v>25</v>
      </c>
      <c r="E11" s="86" t="s">
        <v>23</v>
      </c>
      <c r="F11" s="86" t="s">
        <v>33</v>
      </c>
      <c r="G11" s="86" t="s">
        <v>33</v>
      </c>
      <c r="H11" s="86" t="s">
        <v>16</v>
      </c>
      <c r="I11" s="86" t="s">
        <v>33</v>
      </c>
      <c r="J11" s="86" t="s">
        <v>33</v>
      </c>
      <c r="K11" s="86" t="s">
        <v>39</v>
      </c>
      <c r="L11" s="86" t="s">
        <v>23</v>
      </c>
      <c r="M11" s="86" t="s">
        <v>81</v>
      </c>
      <c r="N11" s="86" t="s">
        <v>123</v>
      </c>
      <c r="O11" s="86" t="s">
        <v>123</v>
      </c>
      <c r="P11" s="86" t="s">
        <v>123</v>
      </c>
      <c r="Q11" s="86" t="s">
        <v>123</v>
      </c>
      <c r="R11" s="86" t="s">
        <v>33</v>
      </c>
      <c r="S11" s="86" t="s">
        <v>123</v>
      </c>
      <c r="T11" s="86" t="s">
        <v>16</v>
      </c>
      <c r="U11" s="86" t="s">
        <v>123</v>
      </c>
      <c r="V11" s="86" t="s">
        <v>33</v>
      </c>
      <c r="W11" s="86" t="s">
        <v>123</v>
      </c>
      <c r="X11" s="86" t="s">
        <v>16</v>
      </c>
      <c r="Y11" s="86" t="s">
        <v>33</v>
      </c>
      <c r="Z11" s="86" t="s">
        <v>85</v>
      </c>
      <c r="AA11" s="86" t="s">
        <v>38</v>
      </c>
      <c r="AB11" s="86" t="s">
        <v>81</v>
      </c>
      <c r="AC11" s="86" t="s">
        <v>33</v>
      </c>
      <c r="AD11" s="86" t="s">
        <v>47</v>
      </c>
      <c r="AE11" s="86" t="s">
        <v>38</v>
      </c>
      <c r="AF11" s="86" t="s">
        <v>38</v>
      </c>
      <c r="AG11" s="86" t="s">
        <v>123</v>
      </c>
      <c r="AH11" s="86" t="s">
        <v>38</v>
      </c>
      <c r="AI11" s="86" t="s">
        <v>38</v>
      </c>
      <c r="AJ11" s="86" t="s">
        <v>38</v>
      </c>
      <c r="AK11" s="86" t="s">
        <v>81</v>
      </c>
      <c r="AL11" s="86" t="s">
        <v>38</v>
      </c>
      <c r="AM11" s="86" t="s">
        <v>123</v>
      </c>
      <c r="AN11" s="86" t="s">
        <v>81</v>
      </c>
      <c r="AO11" s="86" t="s">
        <v>23</v>
      </c>
      <c r="AP11" s="86" t="s">
        <v>33</v>
      </c>
      <c r="AQ11" s="86" t="s">
        <v>123</v>
      </c>
      <c r="AR11" s="86" t="s">
        <v>85</v>
      </c>
      <c r="AS11" s="86" t="s">
        <v>33</v>
      </c>
      <c r="AT11" s="86" t="s">
        <v>38</v>
      </c>
      <c r="AU11" s="86" t="s">
        <v>16</v>
      </c>
      <c r="AV11" s="86" t="s">
        <v>16</v>
      </c>
      <c r="AW11" s="86" t="s">
        <v>38</v>
      </c>
      <c r="AX11" s="86" t="s">
        <v>123</v>
      </c>
      <c r="AY11" s="86" t="s">
        <v>33</v>
      </c>
      <c r="AZ11" s="86" t="s">
        <v>81</v>
      </c>
      <c r="BA11" s="86" t="s">
        <v>123</v>
      </c>
      <c r="BB11" s="86" t="s">
        <v>25</v>
      </c>
    </row>
    <row r="12" spans="1:54" x14ac:dyDescent="0.25">
      <c r="A12" s="65">
        <v>8</v>
      </c>
      <c r="B12" s="86" t="s">
        <v>86</v>
      </c>
      <c r="C12" s="86" t="s">
        <v>81</v>
      </c>
      <c r="D12" s="86" t="s">
        <v>83</v>
      </c>
      <c r="E12" s="86" t="s">
        <v>30</v>
      </c>
      <c r="F12" s="86" t="s">
        <v>16</v>
      </c>
      <c r="G12" s="86" t="s">
        <v>25</v>
      </c>
      <c r="H12" s="86" t="s">
        <v>23</v>
      </c>
      <c r="I12" s="86" t="s">
        <v>16</v>
      </c>
      <c r="J12" s="86" t="s">
        <v>16</v>
      </c>
      <c r="K12" s="86" t="s">
        <v>16</v>
      </c>
      <c r="L12" s="86" t="s">
        <v>32</v>
      </c>
      <c r="M12" s="86" t="s">
        <v>25</v>
      </c>
      <c r="N12" s="86" t="s">
        <v>25</v>
      </c>
      <c r="O12" s="86" t="s">
        <v>33</v>
      </c>
      <c r="P12" s="86" t="s">
        <v>16</v>
      </c>
      <c r="Q12" s="86" t="s">
        <v>81</v>
      </c>
      <c r="R12" s="86" t="s">
        <v>16</v>
      </c>
      <c r="S12" s="86" t="s">
        <v>25</v>
      </c>
      <c r="T12" s="86" t="s">
        <v>23</v>
      </c>
      <c r="U12" s="86" t="s">
        <v>33</v>
      </c>
      <c r="V12" s="86" t="s">
        <v>81</v>
      </c>
      <c r="W12" s="86" t="s">
        <v>33</v>
      </c>
      <c r="X12" s="86" t="s">
        <v>83</v>
      </c>
      <c r="Y12" s="86" t="s">
        <v>16</v>
      </c>
      <c r="Z12" s="86" t="s">
        <v>123</v>
      </c>
      <c r="AA12" s="86" t="s">
        <v>123</v>
      </c>
      <c r="AB12" s="86" t="s">
        <v>16</v>
      </c>
      <c r="AC12" s="86" t="s">
        <v>16</v>
      </c>
      <c r="AD12" s="86" t="s">
        <v>81</v>
      </c>
      <c r="AE12" s="86" t="s">
        <v>33</v>
      </c>
      <c r="AF12" s="86" t="s">
        <v>83</v>
      </c>
      <c r="AG12" s="86" t="s">
        <v>25</v>
      </c>
      <c r="AH12" s="86" t="s">
        <v>81</v>
      </c>
      <c r="AI12" s="86" t="s">
        <v>33</v>
      </c>
      <c r="AJ12" s="86" t="s">
        <v>81</v>
      </c>
      <c r="AK12" s="86" t="s">
        <v>25</v>
      </c>
      <c r="AL12" s="86" t="s">
        <v>81</v>
      </c>
      <c r="AM12" s="86" t="s">
        <v>83</v>
      </c>
      <c r="AN12" s="86" t="s">
        <v>16</v>
      </c>
      <c r="AO12" s="86" t="s">
        <v>83</v>
      </c>
      <c r="AP12" s="86" t="s">
        <v>81</v>
      </c>
      <c r="AQ12" s="86" t="s">
        <v>86</v>
      </c>
      <c r="AR12" s="86" t="s">
        <v>83</v>
      </c>
      <c r="AS12" s="86" t="s">
        <v>81</v>
      </c>
      <c r="AT12" s="86" t="s">
        <v>81</v>
      </c>
      <c r="AU12" s="86" t="s">
        <v>23</v>
      </c>
      <c r="AV12" s="86" t="s">
        <v>83</v>
      </c>
      <c r="AW12" s="86" t="s">
        <v>123</v>
      </c>
      <c r="AX12" s="86" t="s">
        <v>23</v>
      </c>
      <c r="AY12" s="86" t="s">
        <v>23</v>
      </c>
      <c r="AZ12" s="86" t="s">
        <v>16</v>
      </c>
      <c r="BA12" s="86" t="s">
        <v>83</v>
      </c>
      <c r="BB12" s="86" t="s">
        <v>86</v>
      </c>
    </row>
    <row r="13" spans="1:54" x14ac:dyDescent="0.25">
      <c r="A13" s="65">
        <v>9</v>
      </c>
      <c r="B13" s="86" t="s">
        <v>83</v>
      </c>
      <c r="C13" s="86" t="s">
        <v>23</v>
      </c>
      <c r="D13" s="86" t="s">
        <v>32</v>
      </c>
      <c r="E13" s="86" t="s">
        <v>32</v>
      </c>
      <c r="F13" s="86" t="s">
        <v>83</v>
      </c>
      <c r="G13" s="86" t="s">
        <v>32</v>
      </c>
      <c r="H13" s="86" t="s">
        <v>25</v>
      </c>
      <c r="I13" s="86" t="s">
        <v>23</v>
      </c>
      <c r="J13" s="86" t="s">
        <v>23</v>
      </c>
      <c r="K13" s="86" t="s">
        <v>23</v>
      </c>
      <c r="L13" s="86" t="s">
        <v>9</v>
      </c>
      <c r="M13" s="86" t="s">
        <v>84</v>
      </c>
      <c r="N13" s="86" t="s">
        <v>84</v>
      </c>
      <c r="O13" s="86" t="s">
        <v>16</v>
      </c>
      <c r="P13" s="86" t="s">
        <v>83</v>
      </c>
      <c r="Q13" s="86" t="s">
        <v>25</v>
      </c>
      <c r="R13" s="86" t="s">
        <v>83</v>
      </c>
      <c r="S13" s="86" t="s">
        <v>84</v>
      </c>
      <c r="T13" s="86" t="s">
        <v>83</v>
      </c>
      <c r="U13" s="86" t="s">
        <v>81</v>
      </c>
      <c r="V13" s="86" t="s">
        <v>83</v>
      </c>
      <c r="W13" s="86" t="s">
        <v>20</v>
      </c>
      <c r="X13" s="86" t="s">
        <v>30</v>
      </c>
      <c r="Y13" s="86" t="s">
        <v>83</v>
      </c>
      <c r="Z13" s="86" t="s">
        <v>86</v>
      </c>
      <c r="AA13" s="86" t="s">
        <v>16</v>
      </c>
      <c r="AB13" s="86" t="s">
        <v>23</v>
      </c>
      <c r="AC13" s="86" t="s">
        <v>25</v>
      </c>
      <c r="AD13" s="86" t="s">
        <v>86</v>
      </c>
      <c r="AE13" s="86" t="s">
        <v>32</v>
      </c>
      <c r="AF13" s="86" t="s">
        <v>9</v>
      </c>
      <c r="AG13" s="86" t="s">
        <v>83</v>
      </c>
      <c r="AH13" s="86" t="s">
        <v>23</v>
      </c>
      <c r="AI13" s="86" t="s">
        <v>16</v>
      </c>
      <c r="AJ13" s="86" t="s">
        <v>84</v>
      </c>
      <c r="AK13" s="86" t="s">
        <v>14</v>
      </c>
      <c r="AL13" s="86" t="s">
        <v>25</v>
      </c>
      <c r="AM13" s="86" t="s">
        <v>84</v>
      </c>
      <c r="AN13" s="86" t="s">
        <v>86</v>
      </c>
      <c r="AO13" s="86" t="s">
        <v>84</v>
      </c>
      <c r="AP13" s="86" t="s">
        <v>84</v>
      </c>
      <c r="AQ13" s="86" t="s">
        <v>83</v>
      </c>
      <c r="AR13" s="86" t="s">
        <v>32</v>
      </c>
      <c r="AS13" s="86" t="s">
        <v>16</v>
      </c>
      <c r="AT13" s="86" t="s">
        <v>23</v>
      </c>
      <c r="AU13" s="86" t="s">
        <v>86</v>
      </c>
      <c r="AV13" s="86" t="s">
        <v>32</v>
      </c>
      <c r="AW13" s="86" t="s">
        <v>81</v>
      </c>
      <c r="AX13" s="86" t="s">
        <v>25</v>
      </c>
      <c r="AY13" s="86" t="s">
        <v>83</v>
      </c>
      <c r="AZ13" s="86" t="s">
        <v>83</v>
      </c>
      <c r="BA13" s="86" t="s">
        <v>32</v>
      </c>
      <c r="BB13" s="86" t="s">
        <v>32</v>
      </c>
    </row>
    <row r="14" spans="1:54" x14ac:dyDescent="0.25">
      <c r="A14" s="65">
        <v>10</v>
      </c>
      <c r="B14" s="86" t="s">
        <v>9</v>
      </c>
      <c r="C14" s="86" t="s">
        <v>83</v>
      </c>
      <c r="D14" s="86" t="s">
        <v>9</v>
      </c>
      <c r="E14" s="86" t="s">
        <v>14</v>
      </c>
      <c r="F14" s="86" t="s">
        <v>9</v>
      </c>
      <c r="G14" s="86" t="s">
        <v>5</v>
      </c>
      <c r="H14" s="86" t="s">
        <v>83</v>
      </c>
      <c r="I14" s="86" t="s">
        <v>83</v>
      </c>
      <c r="J14" s="86" t="s">
        <v>86</v>
      </c>
      <c r="K14" s="86" t="s">
        <v>84</v>
      </c>
      <c r="L14" s="86" t="s">
        <v>5</v>
      </c>
      <c r="M14" s="86" t="s">
        <v>9</v>
      </c>
      <c r="N14" s="86" t="s">
        <v>9</v>
      </c>
      <c r="O14" s="86" t="s">
        <v>9</v>
      </c>
      <c r="P14" s="86" t="s">
        <v>20</v>
      </c>
      <c r="Q14" s="86" t="s">
        <v>83</v>
      </c>
      <c r="R14" s="86" t="s">
        <v>30</v>
      </c>
      <c r="S14" s="86" t="s">
        <v>20</v>
      </c>
      <c r="T14" s="86" t="s">
        <v>5</v>
      </c>
      <c r="U14" s="86" t="s">
        <v>9</v>
      </c>
      <c r="V14" s="86" t="s">
        <v>9</v>
      </c>
      <c r="W14" s="86" t="s">
        <v>9</v>
      </c>
      <c r="X14" s="86" t="s">
        <v>14</v>
      </c>
      <c r="Y14" s="86" t="s">
        <v>9</v>
      </c>
      <c r="Z14" s="86" t="s">
        <v>9</v>
      </c>
      <c r="AA14" s="86" t="s">
        <v>9</v>
      </c>
      <c r="AB14" s="86" t="s">
        <v>32</v>
      </c>
      <c r="AC14" s="86" t="s">
        <v>83</v>
      </c>
      <c r="AD14" s="86" t="s">
        <v>32</v>
      </c>
      <c r="AE14" s="86" t="s">
        <v>9</v>
      </c>
      <c r="AF14" s="86" t="s">
        <v>14</v>
      </c>
      <c r="AG14" s="86" t="s">
        <v>9</v>
      </c>
      <c r="AH14" s="86" t="s">
        <v>83</v>
      </c>
      <c r="AI14" s="86" t="s">
        <v>32</v>
      </c>
      <c r="AJ14" s="86" t="s">
        <v>32</v>
      </c>
      <c r="AK14" s="86" t="s">
        <v>3</v>
      </c>
      <c r="AL14" s="86" t="s">
        <v>32</v>
      </c>
      <c r="AM14" s="86" t="s">
        <v>10</v>
      </c>
      <c r="AN14" s="86" t="s">
        <v>84</v>
      </c>
      <c r="AO14" s="86" t="s">
        <v>32</v>
      </c>
      <c r="AP14" s="86" t="s">
        <v>9</v>
      </c>
      <c r="AQ14" s="86" t="s">
        <v>9</v>
      </c>
      <c r="AR14" s="86" t="s">
        <v>9</v>
      </c>
      <c r="AS14" s="86" t="s">
        <v>83</v>
      </c>
      <c r="AT14" s="86" t="s">
        <v>83</v>
      </c>
      <c r="AU14" s="86" t="s">
        <v>83</v>
      </c>
      <c r="AV14" s="86" t="s">
        <v>5</v>
      </c>
      <c r="AW14" s="86" t="s">
        <v>84</v>
      </c>
      <c r="AX14" s="86" t="s">
        <v>30</v>
      </c>
      <c r="AY14" s="86" t="s">
        <v>9</v>
      </c>
      <c r="AZ14" s="86" t="s">
        <v>9</v>
      </c>
      <c r="BA14" s="86" t="s">
        <v>9</v>
      </c>
      <c r="BB14" s="86" t="s">
        <v>14</v>
      </c>
    </row>
    <row r="15" spans="1:54" x14ac:dyDescent="0.25">
      <c r="A15" s="65">
        <v>11</v>
      </c>
      <c r="B15" s="86" t="s">
        <v>5</v>
      </c>
      <c r="C15" s="86" t="s">
        <v>3</v>
      </c>
      <c r="D15" s="86" t="s">
        <v>5</v>
      </c>
      <c r="E15" s="86" t="s">
        <v>4</v>
      </c>
      <c r="F15" s="86" t="s">
        <v>5</v>
      </c>
      <c r="G15" s="86" t="s">
        <v>7</v>
      </c>
      <c r="H15" s="86" t="s">
        <v>5</v>
      </c>
      <c r="I15" s="86" t="s">
        <v>7</v>
      </c>
      <c r="J15" s="86" t="s">
        <v>5</v>
      </c>
      <c r="K15" s="86" t="s">
        <v>7</v>
      </c>
      <c r="L15" s="86" t="s">
        <v>4</v>
      </c>
      <c r="M15" s="86" t="s">
        <v>7</v>
      </c>
      <c r="N15" s="86" t="s">
        <v>5</v>
      </c>
      <c r="O15" s="86" t="s">
        <v>5</v>
      </c>
      <c r="P15" s="86" t="s">
        <v>5</v>
      </c>
      <c r="Q15" s="86" t="s">
        <v>24</v>
      </c>
      <c r="R15" s="86" t="s">
        <v>5</v>
      </c>
      <c r="S15" s="86" t="s">
        <v>5</v>
      </c>
      <c r="T15" s="86" t="s">
        <v>4</v>
      </c>
      <c r="U15" s="86" t="s">
        <v>10</v>
      </c>
      <c r="V15" s="86" t="s">
        <v>7</v>
      </c>
      <c r="W15" s="86" t="s">
        <v>5</v>
      </c>
      <c r="X15" s="86" t="s">
        <v>4</v>
      </c>
      <c r="Y15" s="86" t="s">
        <v>4</v>
      </c>
      <c r="Z15" s="86" t="s">
        <v>5</v>
      </c>
      <c r="AA15" s="86" t="s">
        <v>5</v>
      </c>
      <c r="AB15" s="86" t="s">
        <v>4</v>
      </c>
      <c r="AC15" s="86" t="s">
        <v>24</v>
      </c>
      <c r="AD15" s="86" t="s">
        <v>10</v>
      </c>
      <c r="AE15" s="86" t="s">
        <v>24</v>
      </c>
      <c r="AF15" s="86" t="s">
        <v>5</v>
      </c>
      <c r="AG15" s="86" t="s">
        <v>5</v>
      </c>
      <c r="AH15" s="86" t="s">
        <v>24</v>
      </c>
      <c r="AI15" s="86" t="s">
        <v>5</v>
      </c>
      <c r="AJ15" s="86" t="s">
        <v>5</v>
      </c>
      <c r="AK15" s="86" t="s">
        <v>4</v>
      </c>
      <c r="AL15" s="86" t="s">
        <v>10</v>
      </c>
      <c r="AM15" s="86" t="s">
        <v>24</v>
      </c>
      <c r="AN15" s="86" t="s">
        <v>7</v>
      </c>
      <c r="AO15" s="86" t="s">
        <v>5</v>
      </c>
      <c r="AP15" s="86" t="s">
        <v>7</v>
      </c>
      <c r="AQ15" s="86" t="s">
        <v>24</v>
      </c>
      <c r="AR15" s="86" t="s">
        <v>4</v>
      </c>
      <c r="AS15" s="86" t="s">
        <v>24</v>
      </c>
      <c r="AT15" s="86" t="s">
        <v>5</v>
      </c>
      <c r="AU15" s="86" t="s">
        <v>5</v>
      </c>
      <c r="AV15" s="86" t="s">
        <v>7</v>
      </c>
      <c r="AW15" s="86" t="s">
        <v>10</v>
      </c>
      <c r="AX15" s="86" t="s">
        <v>24</v>
      </c>
      <c r="AY15" s="86" t="s">
        <v>5</v>
      </c>
      <c r="AZ15" s="86" t="s">
        <v>5</v>
      </c>
      <c r="BA15" s="86" t="s">
        <v>4</v>
      </c>
      <c r="BB15" s="86" t="s">
        <v>5</v>
      </c>
    </row>
    <row r="16" spans="1:54" x14ac:dyDescent="0.25">
      <c r="A16" s="15"/>
      <c r="B16" s="86" t="str">
        <f>IF('Teams - Window 1'!E53=1,'Teams - Window 1'!$A53,"")</f>
        <v/>
      </c>
      <c r="C16" s="86" t="str">
        <f>IF('Teams - Window 1'!F54=1,'Teams - Window 1'!$A54,"")</f>
        <v/>
      </c>
      <c r="D16" s="86" t="str">
        <f>IF('Teams - Window 1'!G53=1,'Teams - Window 1'!$A53,"")</f>
        <v/>
      </c>
      <c r="E16" s="86" t="str">
        <f>IF('Teams - Window 1'!H55=1,'Teams - Window 1'!$A55,"")</f>
        <v/>
      </c>
      <c r="F16" s="86" t="str">
        <f>IF('Teams - Window 1'!I53=1,'Teams - Window 1'!$A53,"")</f>
        <v/>
      </c>
      <c r="G16" s="86" t="str">
        <f>IF('Teams - Window 1'!J57=1,'Teams - Window 1'!$A57,"")</f>
        <v/>
      </c>
      <c r="H16" s="86" t="str">
        <f>IF('Teams - Window 1'!K53=1,'Teams - Window 1'!$A53,"")</f>
        <v/>
      </c>
      <c r="I16" s="86" t="str">
        <f>IF('Teams - Window 1'!L57=1,'Teams - Window 1'!$A57,"")</f>
        <v/>
      </c>
      <c r="J16" s="86" t="str">
        <f>IF('Teams - Window 1'!M53=1,'Teams - Window 1'!$A53,"")</f>
        <v/>
      </c>
      <c r="K16" s="86" t="str">
        <f>IF('Teams - Window 1'!N57=1,'Teams - Window 1'!$A57,"")</f>
        <v/>
      </c>
      <c r="L16" s="86" t="str">
        <f>IF('Teams - Window 1'!O55=1,'Teams - Window 1'!$A55,"")</f>
        <v/>
      </c>
      <c r="M16" s="86" t="str">
        <f>IF('Teams - Window 1'!P57=1,'Teams - Window 1'!$A57,"")</f>
        <v/>
      </c>
      <c r="N16" s="86" t="str">
        <f>IF('Teams - Window 1'!Q53=1,'Teams - Window 1'!$A53,"")</f>
        <v/>
      </c>
      <c r="O16" s="86" t="str">
        <f>IF('Teams - Window 1'!R53=1,'Teams - Window 1'!$A53,"")</f>
        <v/>
      </c>
      <c r="P16" s="86" t="str">
        <f>IF('Teams - Window 1'!S53=1,'Teams - Window 1'!$A53,"")</f>
        <v/>
      </c>
      <c r="S16" s="86" t="str">
        <f>IF('Teams - Window 1'!V53=1,'Teams - Window 1'!$A53,"")</f>
        <v/>
      </c>
      <c r="T16" s="86" t="str">
        <f>IF('Teams - Window 1'!W55=1,'Teams - Window 1'!$A55,"")</f>
        <v/>
      </c>
      <c r="U16" s="86" t="str">
        <f>IF('Teams - Window 1'!X55=1,'Teams - Window 1'!$A55,"")</f>
        <v/>
      </c>
      <c r="V16" s="86" t="str">
        <f>IF('Teams - Window 1'!Y57=1,'Teams - Window 1'!$A57,"")</f>
        <v/>
      </c>
      <c r="W16" s="86" t="str">
        <f>IF('Teams - Window 1'!Z53=1,'Teams - Window 1'!$A53,"")</f>
        <v/>
      </c>
      <c r="X16" s="86" t="str">
        <f>IF('Teams - Window 1'!AA55=1,'Teams - Window 1'!$A55,"")</f>
        <v/>
      </c>
      <c r="Y16" s="86" t="str">
        <f>IF('Teams - Window 1'!AB55=1,'Teams - Window 1'!$A55,"")</f>
        <v/>
      </c>
      <c r="Z16" s="86" t="str">
        <f>IF('Teams - Window 1'!AC53=1,'Teams - Window 1'!$A53,"")</f>
        <v/>
      </c>
      <c r="AA16" s="86" t="str">
        <f>IF('Teams - Window 1'!AD53=1,'Teams - Window 1'!$A53,"")</f>
        <v/>
      </c>
      <c r="AB16" s="86" t="str">
        <f>IF('Teams - Window 1'!AE54=1,'Teams - Window 1'!$A54,"")</f>
        <v/>
      </c>
      <c r="AD16" s="86" t="str">
        <f>IF('Teams - Window 1'!AG56=1,'Teams - Window 1'!$A56,"")</f>
        <v/>
      </c>
      <c r="AF16" s="86" t="str">
        <f>IF('Teams - Window 1'!AI53=1,'Teams - Window 1'!$A53,"")</f>
        <v/>
      </c>
      <c r="AG16" s="86" t="str">
        <f>IF('Teams - Window 1'!AJ53=1,'Teams - Window 1'!$A53,"")</f>
        <v/>
      </c>
      <c r="AI16" s="86" t="str">
        <f>IF('Teams - Window 1'!AL53=1,'Teams - Window 1'!$A53,"")</f>
        <v/>
      </c>
      <c r="AJ16" s="86" t="str">
        <f>IF('Teams - Window 1'!AM53=1,'Teams - Window 1'!$A53,"")</f>
        <v/>
      </c>
      <c r="AK16" s="86" t="str">
        <f>IF('Teams - Window 1'!AN55=1,'Teams - Window 1'!$A55,"")</f>
        <v/>
      </c>
      <c r="AL16" s="86" t="str">
        <f>IF('Teams - Window 1'!AO56=1,'Teams - Window 1'!$A56,"")</f>
        <v/>
      </c>
      <c r="AN16" s="86" t="str">
        <f>IF('Teams - Window 1'!AQ55=1,'Teams - Window 1'!$A55,"")</f>
        <v/>
      </c>
      <c r="AO16" s="86" t="str">
        <f>IF('Teams - Window 1'!AR53=1,'Teams - Window 1'!$A53,"")</f>
        <v/>
      </c>
      <c r="AP16" s="86" t="str">
        <f>IF('Teams - Window 1'!AS57=1,'Teams - Window 1'!$A57,"")</f>
        <v/>
      </c>
      <c r="AR16" s="86" t="str">
        <f>IF('Teams - Window 1'!AU55=1,'Teams - Window 1'!$A55,"")</f>
        <v/>
      </c>
      <c r="AT16" s="86" t="str">
        <f>IF('Teams - Window 1'!AW54=1,'Teams - Window 1'!$A54,"")</f>
        <v/>
      </c>
      <c r="AU16" s="86" t="str">
        <f>IF('Teams - Window 1'!AX54=1,'Teams - Window 1'!$A54,"")</f>
        <v/>
      </c>
      <c r="AV16" s="86" t="str">
        <f>IF('Teams - Window 1'!AY57=1,'Teams - Window 1'!$A57,"")</f>
        <v/>
      </c>
    </row>
    <row r="17" spans="1:47" x14ac:dyDescent="0.25">
      <c r="A17" s="15"/>
      <c r="B17" s="86" t="str">
        <f>IF('Teams - Window 1'!E54=1,'Teams - Window 1'!$A54,"")</f>
        <v/>
      </c>
      <c r="C17" s="86" t="str">
        <f>IF('Teams - Window 1'!F55=1,'Teams - Window 1'!$A55,"")</f>
        <v/>
      </c>
      <c r="D17" s="86" t="str">
        <f>IF('Teams - Window 1'!G54=1,'Teams - Window 1'!$A54,"")</f>
        <v/>
      </c>
      <c r="E17" s="86" t="str">
        <f>IF('Teams - Window 1'!H56=1,'Teams - Window 1'!$A56,"")</f>
        <v/>
      </c>
      <c r="F17" s="86" t="str">
        <f>IF('Teams - Window 1'!I54=1,'Teams - Window 1'!$A54,"")</f>
        <v/>
      </c>
      <c r="H17" s="86" t="str">
        <f>IF('Teams - Window 1'!K54=1,'Teams - Window 1'!$A54,"")</f>
        <v/>
      </c>
      <c r="J17" s="86" t="str">
        <f>IF('Teams - Window 1'!M54=1,'Teams - Window 1'!$A54,"")</f>
        <v/>
      </c>
      <c r="L17" s="86" t="str">
        <f>IF('Teams - Window 1'!O56=1,'Teams - Window 1'!$A56,"")</f>
        <v/>
      </c>
      <c r="N17" s="86" t="str">
        <f>IF('Teams - Window 1'!Q54=1,'Teams - Window 1'!$A54,"")</f>
        <v/>
      </c>
      <c r="O17" s="86" t="str">
        <f>IF('Teams - Window 1'!R54=1,'Teams - Window 1'!$A54,"")</f>
        <v/>
      </c>
      <c r="P17" s="86" t="str">
        <f>IF('Teams - Window 1'!S54=1,'Teams - Window 1'!$A54,"")</f>
        <v/>
      </c>
      <c r="S17" s="86" t="str">
        <f>IF('Teams - Window 1'!V54=1,'Teams - Window 1'!$A54,"")</f>
        <v/>
      </c>
      <c r="T17" s="86" t="str">
        <f>IF('Teams - Window 1'!W56=1,'Teams - Window 1'!$A56,"")</f>
        <v/>
      </c>
      <c r="U17" s="86" t="str">
        <f>IF('Teams - Window 1'!X56=1,'Teams - Window 1'!$A56,"")</f>
        <v/>
      </c>
      <c r="W17" s="86" t="str">
        <f>IF('Teams - Window 1'!Z54=1,'Teams - Window 1'!$A54,"")</f>
        <v/>
      </c>
      <c r="X17" s="86" t="str">
        <f>IF('Teams - Window 1'!AA56=1,'Teams - Window 1'!$A56,"")</f>
        <v/>
      </c>
      <c r="Y17" s="86" t="str">
        <f>IF('Teams - Window 1'!AB56=1,'Teams - Window 1'!$A56,"")</f>
        <v/>
      </c>
      <c r="Z17" s="86" t="str">
        <f>IF('Teams - Window 1'!AC54=1,'Teams - Window 1'!$A54,"")</f>
        <v/>
      </c>
      <c r="AA17" s="86" t="str">
        <f>IF('Teams - Window 1'!AD54=1,'Teams - Window 1'!$A54,"")</f>
        <v/>
      </c>
      <c r="AB17" s="86" t="str">
        <f>IF('Teams - Window 1'!AE55=1,'Teams - Window 1'!$A55,"")</f>
        <v/>
      </c>
      <c r="AD17" s="86" t="str">
        <f>IF('Teams - Window 1'!AG57=1,'Teams - Window 1'!$A57,"")</f>
        <v/>
      </c>
      <c r="AF17" s="86" t="str">
        <f>IF('Teams - Window 1'!AI54=1,'Teams - Window 1'!$A54,"")</f>
        <v/>
      </c>
      <c r="AG17" s="86" t="str">
        <f>IF('Teams - Window 1'!AJ54=1,'Teams - Window 1'!$A54,"")</f>
        <v/>
      </c>
      <c r="AI17" s="86" t="str">
        <f>IF('Teams - Window 1'!AL54=1,'Teams - Window 1'!$A54,"")</f>
        <v/>
      </c>
      <c r="AJ17" s="86" t="str">
        <f>IF('Teams - Window 1'!AM54=1,'Teams - Window 1'!$A54,"")</f>
        <v/>
      </c>
      <c r="AK17" s="86" t="str">
        <f>IF('Teams - Window 1'!AN56=1,'Teams - Window 1'!$A56,"")</f>
        <v/>
      </c>
      <c r="AL17" s="86" t="str">
        <f>IF('Teams - Window 1'!AO57=1,'Teams - Window 1'!$A57,"")</f>
        <v/>
      </c>
      <c r="AN17" s="86" t="str">
        <f>IF('Teams - Window 1'!AQ56=1,'Teams - Window 1'!$A56,"")</f>
        <v/>
      </c>
      <c r="AO17" s="86" t="str">
        <f>IF('Teams - Window 1'!AR54=1,'Teams - Window 1'!$A54,"")</f>
        <v/>
      </c>
      <c r="AR17" s="86" t="str">
        <f>IF('Teams - Window 1'!AU56=1,'Teams - Window 1'!$A56,"")</f>
        <v/>
      </c>
      <c r="AT17" s="86" t="str">
        <f>IF('Teams - Window 1'!AW55=1,'Teams - Window 1'!$A55,"")</f>
        <v/>
      </c>
      <c r="AU17" s="86" t="str">
        <f>IF('Teams - Window 1'!AX55=1,'Teams - Window 1'!$A55,"")</f>
        <v/>
      </c>
    </row>
    <row r="18" spans="1:47" x14ac:dyDescent="0.25">
      <c r="A18" s="15"/>
      <c r="B18" s="86" t="str">
        <f>IF('Teams - Window 1'!E55=1,'Teams - Window 1'!$A55,"")</f>
        <v/>
      </c>
      <c r="C18" s="86" t="str">
        <f>IF('Teams - Window 1'!F56=1,'Teams - Window 1'!$A56,"")</f>
        <v/>
      </c>
      <c r="D18" s="86" t="str">
        <f>IF('Teams - Window 1'!G55=1,'Teams - Window 1'!$A55,"")</f>
        <v/>
      </c>
      <c r="E18" s="86" t="str">
        <f>IF('Teams - Window 1'!H57=1,'Teams - Window 1'!$A57,"")</f>
        <v/>
      </c>
      <c r="F18" s="86" t="str">
        <f>IF('Teams - Window 1'!I55=1,'Teams - Window 1'!$A55,"")</f>
        <v/>
      </c>
      <c r="H18" s="86" t="str">
        <f>IF('Teams - Window 1'!K55=1,'Teams - Window 1'!$A55,"")</f>
        <v/>
      </c>
      <c r="J18" s="86"/>
      <c r="L18" s="86" t="str">
        <f>IF('Teams - Window 1'!O57=1,'Teams - Window 1'!$A57,"")</f>
        <v/>
      </c>
      <c r="N18" s="86" t="str">
        <f>IF('Teams - Window 1'!Q55=1,'Teams - Window 1'!$A55,"")</f>
        <v/>
      </c>
      <c r="O18" s="86" t="str">
        <f>IF('Teams - Window 1'!R55=1,'Teams - Window 1'!$A55,"")</f>
        <v/>
      </c>
      <c r="P18" s="86" t="str">
        <f>IF('Teams - Window 1'!S55=1,'Teams - Window 1'!$A55,"")</f>
        <v/>
      </c>
      <c r="S18" s="86" t="str">
        <f>IF('Teams - Window 1'!V55=1,'Teams - Window 1'!$A55,"")</f>
        <v/>
      </c>
      <c r="T18" s="86" t="str">
        <f>IF('Teams - Window 1'!W57=1,'Teams - Window 1'!$A57,"")</f>
        <v/>
      </c>
      <c r="U18" s="86" t="str">
        <f>IF('Teams - Window 1'!X57=1,'Teams - Window 1'!$A57,"")</f>
        <v/>
      </c>
      <c r="W18" s="86" t="str">
        <f>IF('Teams - Window 1'!Z55=1,'Teams - Window 1'!$A55,"")</f>
        <v/>
      </c>
      <c r="X18" s="86" t="str">
        <f>IF('Teams - Window 1'!AA57=1,'Teams - Window 1'!$A57,"")</f>
        <v/>
      </c>
      <c r="Y18" s="86" t="str">
        <f>IF('Teams - Window 1'!AB57=1,'Teams - Window 1'!$A57,"")</f>
        <v/>
      </c>
      <c r="Z18" s="86" t="str">
        <f>IF('Teams - Window 1'!AC55=1,'Teams - Window 1'!$A55,"")</f>
        <v/>
      </c>
      <c r="AA18" s="86" t="str">
        <f>IF('Teams - Window 1'!AD55=1,'Teams - Window 1'!$A55,"")</f>
        <v/>
      </c>
      <c r="AB18" s="86" t="str">
        <f>IF('Teams - Window 1'!AE56=1,'Teams - Window 1'!$A56,"")</f>
        <v/>
      </c>
      <c r="AF18" s="86" t="str">
        <f>IF('Teams - Window 1'!AI55=1,'Teams - Window 1'!$A55,"")</f>
        <v/>
      </c>
      <c r="AG18" s="86" t="str">
        <f>IF('Teams - Window 1'!AJ55=1,'Teams - Window 1'!$A55,"")</f>
        <v/>
      </c>
      <c r="AI18" s="86" t="str">
        <f>IF('Teams - Window 1'!AL55=1,'Teams - Window 1'!$A55,"")</f>
        <v/>
      </c>
      <c r="AJ18" s="86" t="str">
        <f>IF('Teams - Window 1'!AM55=1,'Teams - Window 1'!$A55,"")</f>
        <v/>
      </c>
      <c r="AK18" s="86" t="str">
        <f>IF('Teams - Window 1'!AN57=1,'Teams - Window 1'!$A57,"")</f>
        <v/>
      </c>
      <c r="AN18" s="86" t="str">
        <f>IF('Teams - Window 1'!AQ57=1,'Teams - Window 1'!$A57,"")</f>
        <v/>
      </c>
      <c r="AO18" s="86" t="str">
        <f>IF('Teams - Window 1'!AR55=1,'Teams - Window 1'!$A55,"")</f>
        <v/>
      </c>
      <c r="AR18" s="86" t="str">
        <f>IF('Teams - Window 1'!AU57=1,'Teams - Window 1'!$A57,"")</f>
        <v/>
      </c>
      <c r="AT18" s="86" t="str">
        <f>IF('Teams - Window 1'!AW56=1,'Teams - Window 1'!$A56,"")</f>
        <v/>
      </c>
      <c r="AU18" s="86" t="str">
        <f>IF('Teams - Window 1'!AX56=1,'Teams - Window 1'!$A56,"")</f>
        <v/>
      </c>
    </row>
    <row r="19" spans="1:47" x14ac:dyDescent="0.25">
      <c r="A19" s="15"/>
      <c r="B19" s="86" t="str">
        <f>IF('Teams - Window 1'!E56=1,'Teams - Window 1'!$A56,"")</f>
        <v/>
      </c>
      <c r="C19" s="86" t="str">
        <f>IF('Teams - Window 1'!F57=1,'Teams - Window 1'!$A57,"")</f>
        <v/>
      </c>
      <c r="D19" s="86" t="str">
        <f>IF('Teams - Window 1'!G56=1,'Teams - Window 1'!$A56,"")</f>
        <v/>
      </c>
      <c r="F19" s="86" t="str">
        <f>IF('Teams - Window 1'!I56=1,'Teams - Window 1'!$A56,"")</f>
        <v/>
      </c>
      <c r="H19" s="86" t="str">
        <f>IF('Teams - Window 1'!K56=1,'Teams - Window 1'!$A56,"")</f>
        <v/>
      </c>
      <c r="J19" s="86" t="str">
        <f>IF('Teams - Window 1'!M56=1,'Teams - Window 1'!$A56,"")</f>
        <v/>
      </c>
      <c r="N19" s="86" t="str">
        <f>IF('Teams - Window 1'!Q56=1,'Teams - Window 1'!$A56,"")</f>
        <v/>
      </c>
      <c r="O19" s="86" t="str">
        <f>IF('Teams - Window 1'!R56=1,'Teams - Window 1'!$A56,"")</f>
        <v/>
      </c>
      <c r="P19" s="86" t="str">
        <f>IF('Teams - Window 1'!S56=1,'Teams - Window 1'!$A56,"")</f>
        <v/>
      </c>
      <c r="S19" s="86" t="str">
        <f>IF('Teams - Window 1'!V56=1,'Teams - Window 1'!$A56,"")</f>
        <v/>
      </c>
      <c r="W19" s="86" t="str">
        <f>IF('Teams - Window 1'!Z56=1,'Teams - Window 1'!$A56,"")</f>
        <v/>
      </c>
      <c r="Z19" s="86" t="str">
        <f>IF('Teams - Window 1'!AC56=1,'Teams - Window 1'!$A56,"")</f>
        <v/>
      </c>
      <c r="AA19" s="86" t="str">
        <f>IF('Teams - Window 1'!AD56=1,'Teams - Window 1'!$A56,"")</f>
        <v/>
      </c>
      <c r="AB19" s="86" t="str">
        <f>IF('Teams - Window 1'!AE57=1,'Teams - Window 1'!$A57,"")</f>
        <v/>
      </c>
      <c r="AF19" s="86" t="str">
        <f>IF('Teams - Window 1'!AI56=1,'Teams - Window 1'!$A56,"")</f>
        <v/>
      </c>
      <c r="AG19" s="86" t="str">
        <f>IF('Teams - Window 1'!AJ56=1,'Teams - Window 1'!$A56,"")</f>
        <v/>
      </c>
      <c r="AI19" s="86" t="str">
        <f>IF('Teams - Window 1'!AL56=1,'Teams - Window 1'!$A56,"")</f>
        <v/>
      </c>
      <c r="AJ19" s="86" t="str">
        <f>IF('Teams - Window 1'!AM56=1,'Teams - Window 1'!$A56,"")</f>
        <v/>
      </c>
      <c r="AO19" s="86" t="str">
        <f>IF('Teams - Window 1'!AR56=1,'Teams - Window 1'!$A56,"")</f>
        <v/>
      </c>
      <c r="AT19" s="86" t="str">
        <f>IF('Teams - Window 1'!AW57=1,'Teams - Window 1'!$A57,"")</f>
        <v/>
      </c>
      <c r="AU19" s="86" t="str">
        <f>IF('Teams - Window 1'!AX57=1,'Teams - Window 1'!$A57,"")</f>
        <v/>
      </c>
    </row>
    <row r="20" spans="1:47" x14ac:dyDescent="0.25">
      <c r="A20" s="15"/>
      <c r="B20" s="86" t="str">
        <f>IF('Teams - Window 1'!E57=1,'Teams - Window 1'!$A57,"")</f>
        <v/>
      </c>
      <c r="D20" s="86" t="str">
        <f>IF('Teams - Window 1'!G57=1,'Teams - Window 1'!$A57,"")</f>
        <v/>
      </c>
      <c r="F20" s="86" t="str">
        <f>IF('Teams - Window 1'!I57=1,'Teams - Window 1'!$A57,"")</f>
        <v/>
      </c>
      <c r="H20" s="86" t="str">
        <f>IF('Teams - Window 1'!K57=1,'Teams - Window 1'!$A57,"")</f>
        <v/>
      </c>
      <c r="J20" s="86" t="str">
        <f>IF('Teams - Window 1'!M57=1,'Teams - Window 1'!$A57,"")</f>
        <v/>
      </c>
      <c r="N20" s="86" t="str">
        <f>IF('Teams - Window 1'!Q57=1,'Teams - Window 1'!$A57,"")</f>
        <v/>
      </c>
      <c r="O20" s="86" t="str">
        <f>IF('Teams - Window 1'!R57=1,'Teams - Window 1'!$A57,"")</f>
        <v/>
      </c>
      <c r="P20" s="86" t="str">
        <f>IF('Teams - Window 1'!S57=1,'Teams - Window 1'!$A57,"")</f>
        <v/>
      </c>
      <c r="S20" s="86" t="str">
        <f>IF('Teams - Window 1'!V57=1,'Teams - Window 1'!$A57,"")</f>
        <v/>
      </c>
      <c r="W20" s="86" t="str">
        <f>IF('Teams - Window 1'!Z57=1,'Teams - Window 1'!$A57,"")</f>
        <v/>
      </c>
      <c r="Z20" s="86" t="str">
        <f>IF('Teams - Window 1'!AC57=1,'Teams - Window 1'!$A57,"")</f>
        <v/>
      </c>
      <c r="AA20" s="86" t="str">
        <f>IF('Teams - Window 1'!AD57=1,'Teams - Window 1'!$A57,"")</f>
        <v/>
      </c>
      <c r="AF20" s="86" t="str">
        <f>IF('Teams - Window 1'!AI57=1,'Teams - Window 1'!$A57,"")</f>
        <v/>
      </c>
      <c r="AG20" s="86" t="str">
        <f>IF('Teams - Window 1'!AJ57=1,'Teams - Window 1'!$A57,"")</f>
        <v/>
      </c>
      <c r="AI20" s="86" t="str">
        <f>IF('Teams - Window 1'!AL57=1,'Teams - Window 1'!$A57,"")</f>
        <v/>
      </c>
      <c r="AJ20" s="86" t="str">
        <f>IF('Teams - Window 1'!AM57=1,'Teams - Window 1'!$A57,"")</f>
        <v/>
      </c>
      <c r="AO20" s="86" t="str">
        <f>IF('Teams - Window 1'!AR57=1,'Teams - Window 1'!$A57,"")</f>
        <v/>
      </c>
    </row>
    <row r="21" spans="1:47" x14ac:dyDescent="0.25">
      <c r="A21" s="15"/>
    </row>
    <row r="22" spans="1:47" x14ac:dyDescent="0.25">
      <c r="A22" s="15"/>
    </row>
    <row r="23" spans="1:47" x14ac:dyDescent="0.25">
      <c r="A23" s="15"/>
    </row>
    <row r="24" spans="1:47" x14ac:dyDescent="0.25">
      <c r="A24" s="15"/>
    </row>
    <row r="25" spans="1:47" x14ac:dyDescent="0.25">
      <c r="A25" s="15"/>
    </row>
    <row r="26" spans="1:47" x14ac:dyDescent="0.25">
      <c r="A26" s="15"/>
    </row>
    <row r="27" spans="1:47" x14ac:dyDescent="0.25">
      <c r="A27" s="15"/>
    </row>
    <row r="28" spans="1:47" x14ac:dyDescent="0.25">
      <c r="A28" s="15"/>
    </row>
    <row r="29" spans="1:47" x14ac:dyDescent="0.25">
      <c r="A29" s="15"/>
    </row>
    <row r="30" spans="1:47" x14ac:dyDescent="0.25">
      <c r="A30" s="15"/>
    </row>
    <row r="31" spans="1:47" x14ac:dyDescent="0.25">
      <c r="A31" s="15"/>
    </row>
    <row r="32" spans="1:47" x14ac:dyDescent="0.25">
      <c r="A32" s="15"/>
    </row>
    <row r="33" spans="1:1" x14ac:dyDescent="0.25">
      <c r="A33" s="15"/>
    </row>
    <row r="34" spans="1:1" x14ac:dyDescent="0.25">
      <c r="A34" s="15"/>
    </row>
    <row r="35" spans="1:1" x14ac:dyDescent="0.25">
      <c r="A35" s="15"/>
    </row>
    <row r="36" spans="1:1" x14ac:dyDescent="0.25">
      <c r="A36" s="15"/>
    </row>
    <row r="37" spans="1:1" x14ac:dyDescent="0.25">
      <c r="A37" s="15"/>
    </row>
    <row r="38" spans="1:1" x14ac:dyDescent="0.25">
      <c r="A38" s="15"/>
    </row>
    <row r="39" spans="1:1" x14ac:dyDescent="0.25">
      <c r="A39" s="15"/>
    </row>
    <row r="40" spans="1:1" x14ac:dyDescent="0.25">
      <c r="A40" s="15"/>
    </row>
    <row r="41" spans="1:1" x14ac:dyDescent="0.25">
      <c r="A41" s="15"/>
    </row>
    <row r="42" spans="1:1" x14ac:dyDescent="0.25">
      <c r="A42" s="15"/>
    </row>
    <row r="43" spans="1:1" x14ac:dyDescent="0.25">
      <c r="A43" s="15"/>
    </row>
    <row r="44" spans="1:1" x14ac:dyDescent="0.25">
      <c r="A44" s="15"/>
    </row>
    <row r="45" spans="1:1" x14ac:dyDescent="0.25">
      <c r="A45" s="15"/>
    </row>
    <row r="46" spans="1:1" x14ac:dyDescent="0.25">
      <c r="A46" s="15"/>
    </row>
    <row r="47" spans="1:1" x14ac:dyDescent="0.25">
      <c r="A47" s="15"/>
    </row>
    <row r="48" spans="1:1" x14ac:dyDescent="0.25">
      <c r="A48" s="15"/>
    </row>
  </sheetData>
  <mergeCells count="1">
    <mergeCell ref="B3:AV3"/>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BH61"/>
  <sheetViews>
    <sheetView zoomScale="85" zoomScaleNormal="85" workbookViewId="0">
      <pane xSplit="4" ySplit="5" topLeftCell="L6" activePane="bottomRight" state="frozen"/>
      <selection activeCell="L40" sqref="L40"/>
      <selection pane="topRight" activeCell="L40" sqref="L40"/>
      <selection pane="bottomLeft" activeCell="L40" sqref="L40"/>
      <selection pane="bottomRight" activeCell="AG6" sqref="AG6"/>
    </sheetView>
  </sheetViews>
  <sheetFormatPr defaultRowHeight="15" x14ac:dyDescent="0.25"/>
  <cols>
    <col min="1" max="1" width="21.28515625" customWidth="1"/>
    <col min="3" max="3" width="13.85546875" bestFit="1" customWidth="1"/>
    <col min="4" max="4" width="8.140625" customWidth="1"/>
    <col min="5" max="5" width="10.7109375" customWidth="1"/>
    <col min="6" max="58" width="10.85546875" customWidth="1"/>
  </cols>
  <sheetData>
    <row r="1" spans="1:60" x14ac:dyDescent="0.25">
      <c r="A1" s="83" t="s">
        <v>180</v>
      </c>
    </row>
    <row r="2" spans="1:60" x14ac:dyDescent="0.25">
      <c r="A2" s="83" t="s">
        <v>226</v>
      </c>
      <c r="M2" s="14"/>
      <c r="N2" s="14"/>
      <c r="O2" s="14"/>
      <c r="P2" s="14"/>
      <c r="Q2" s="14"/>
    </row>
    <row r="3" spans="1:60" x14ac:dyDescent="0.25">
      <c r="E3" s="513" t="s">
        <v>227</v>
      </c>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513"/>
      <c r="AK3" s="513"/>
      <c r="AL3" s="513"/>
      <c r="AM3" s="513"/>
      <c r="AN3" s="513"/>
      <c r="AO3" s="513"/>
      <c r="AP3" s="513"/>
      <c r="AQ3" s="513"/>
      <c r="AR3" s="513"/>
      <c r="AS3" s="513"/>
      <c r="AT3" s="513"/>
      <c r="AU3" s="513"/>
      <c r="AV3" s="513"/>
      <c r="AW3" s="513"/>
      <c r="AX3" s="513"/>
      <c r="AY3" s="513"/>
      <c r="AZ3" s="513"/>
      <c r="BA3" s="136"/>
      <c r="BB3" s="136"/>
      <c r="BC3" s="136"/>
      <c r="BD3" s="136"/>
      <c r="BE3" s="136"/>
      <c r="BF3" s="136"/>
    </row>
    <row r="4" spans="1:60" ht="15" customHeight="1" x14ac:dyDescent="0.25">
      <c r="A4" s="513" t="s">
        <v>57</v>
      </c>
      <c r="B4" s="513" t="s">
        <v>77</v>
      </c>
      <c r="C4" s="623" t="s">
        <v>103</v>
      </c>
      <c r="D4" s="513" t="s">
        <v>106</v>
      </c>
      <c r="E4" s="513" t="s">
        <v>15</v>
      </c>
      <c r="F4" s="513" t="s">
        <v>83</v>
      </c>
      <c r="G4" s="513" t="s">
        <v>230</v>
      </c>
      <c r="H4" s="513" t="s">
        <v>228</v>
      </c>
      <c r="I4" s="513" t="s">
        <v>84</v>
      </c>
      <c r="J4" s="513" t="s">
        <v>25</v>
      </c>
      <c r="K4" s="513" t="s">
        <v>229</v>
      </c>
      <c r="L4" s="513" t="s">
        <v>7</v>
      </c>
      <c r="M4" s="513" t="s">
        <v>14</v>
      </c>
      <c r="N4" s="513" t="s">
        <v>39</v>
      </c>
      <c r="O4" s="513" t="s">
        <v>4</v>
      </c>
      <c r="P4" s="513" t="s">
        <v>81</v>
      </c>
      <c r="Q4" s="513" t="s">
        <v>6</v>
      </c>
      <c r="R4" s="513" t="s">
        <v>242</v>
      </c>
      <c r="S4" s="513" t="s">
        <v>243</v>
      </c>
      <c r="T4" s="513" t="s">
        <v>244</v>
      </c>
      <c r="U4" s="513" t="s">
        <v>30</v>
      </c>
      <c r="V4" s="513" t="s">
        <v>245</v>
      </c>
      <c r="W4" s="513" t="s">
        <v>82</v>
      </c>
      <c r="X4" s="513" t="s">
        <v>10</v>
      </c>
      <c r="Y4" s="513" t="s">
        <v>246</v>
      </c>
      <c r="Z4" s="513" t="s">
        <v>31</v>
      </c>
      <c r="AA4" s="513" t="s">
        <v>247</v>
      </c>
      <c r="AB4" s="513" t="s">
        <v>85</v>
      </c>
      <c r="AC4" s="513" t="s">
        <v>26</v>
      </c>
      <c r="AD4" s="513" t="s">
        <v>281</v>
      </c>
      <c r="AE4" s="513" t="s">
        <v>19</v>
      </c>
      <c r="AF4" s="513" t="s">
        <v>8</v>
      </c>
      <c r="AG4" s="513" t="s">
        <v>11</v>
      </c>
      <c r="AH4" s="513" t="s">
        <v>250</v>
      </c>
      <c r="AI4" s="513" t="s">
        <v>32</v>
      </c>
      <c r="AJ4" s="513" t="s">
        <v>110</v>
      </c>
      <c r="AK4" s="513" t="s">
        <v>251</v>
      </c>
      <c r="AL4" s="513" t="s">
        <v>12</v>
      </c>
      <c r="AM4" s="513" t="s">
        <v>18</v>
      </c>
      <c r="AN4" s="513" t="s">
        <v>252</v>
      </c>
      <c r="AO4" s="513" t="s">
        <v>253</v>
      </c>
      <c r="AP4" s="513" t="s">
        <v>36</v>
      </c>
      <c r="AQ4" s="513" t="s">
        <v>254</v>
      </c>
      <c r="AR4" s="513" t="s">
        <v>23</v>
      </c>
      <c r="AS4" s="513" t="s">
        <v>255</v>
      </c>
      <c r="AT4" s="513" t="s">
        <v>24</v>
      </c>
      <c r="AU4" s="513" t="s">
        <v>46</v>
      </c>
      <c r="AV4" s="513" t="s">
        <v>13</v>
      </c>
      <c r="AW4" s="513" t="s">
        <v>256</v>
      </c>
      <c r="AX4" s="513" t="s">
        <v>3</v>
      </c>
      <c r="AY4" s="513" t="s">
        <v>28</v>
      </c>
      <c r="AZ4" s="513" t="s">
        <v>322</v>
      </c>
      <c r="BA4" s="513" t="s">
        <v>330</v>
      </c>
      <c r="BB4" s="513" t="s">
        <v>331</v>
      </c>
      <c r="BC4" s="513" t="s">
        <v>332</v>
      </c>
      <c r="BD4" s="513" t="s">
        <v>333</v>
      </c>
      <c r="BE4" s="513" t="s">
        <v>348</v>
      </c>
      <c r="BF4" s="136"/>
    </row>
    <row r="5" spans="1:60" x14ac:dyDescent="0.25">
      <c r="A5" s="513"/>
      <c r="B5" s="513"/>
      <c r="C5" s="623"/>
      <c r="D5" s="513"/>
      <c r="E5" s="513"/>
      <c r="F5" s="513"/>
      <c r="G5" s="513"/>
      <c r="H5" s="513"/>
      <c r="I5" s="513"/>
      <c r="J5" s="513"/>
      <c r="K5" s="513"/>
      <c r="L5" s="513"/>
      <c r="M5" s="513"/>
      <c r="N5" s="513"/>
      <c r="O5" s="513"/>
      <c r="P5" s="513"/>
      <c r="Q5" s="513"/>
      <c r="R5" s="513"/>
      <c r="S5" s="513"/>
      <c r="T5" s="513"/>
      <c r="U5" s="513"/>
      <c r="V5" s="513"/>
      <c r="W5" s="513"/>
      <c r="X5" s="513"/>
      <c r="Y5" s="513"/>
      <c r="Z5" s="513"/>
      <c r="AA5" s="513"/>
      <c r="AB5" s="513"/>
      <c r="AC5" s="513"/>
      <c r="AD5" s="513"/>
      <c r="AE5" s="513"/>
      <c r="AF5" s="513"/>
      <c r="AG5" s="513"/>
      <c r="AH5" s="513"/>
      <c r="AI5" s="513"/>
      <c r="AJ5" s="513"/>
      <c r="AK5" s="513"/>
      <c r="AL5" s="513"/>
      <c r="AM5" s="513"/>
      <c r="AN5" s="513"/>
      <c r="AO5" s="513"/>
      <c r="AP5" s="513"/>
      <c r="AQ5" s="513"/>
      <c r="AR5" s="513"/>
      <c r="AS5" s="513"/>
      <c r="AT5" s="513"/>
      <c r="AU5" s="513"/>
      <c r="AV5" s="513"/>
      <c r="AW5" s="513"/>
      <c r="AX5" s="513"/>
      <c r="AY5" s="513"/>
      <c r="AZ5" s="513"/>
      <c r="BA5" s="513"/>
      <c r="BB5" s="513"/>
      <c r="BC5" s="513"/>
      <c r="BD5" s="513"/>
      <c r="BE5" s="513"/>
      <c r="BF5" s="136"/>
      <c r="BG5" s="2"/>
    </row>
    <row r="6" spans="1:60" x14ac:dyDescent="0.25">
      <c r="A6" t="s">
        <v>2</v>
      </c>
      <c r="B6" s="16">
        <v>1</v>
      </c>
      <c r="C6" t="s">
        <v>104</v>
      </c>
      <c r="D6" s="15">
        <v>8.5</v>
      </c>
      <c r="E6" s="86"/>
      <c r="F6" s="86">
        <v>1</v>
      </c>
      <c r="G6" s="86">
        <v>1</v>
      </c>
      <c r="H6" s="86"/>
      <c r="I6" s="86">
        <v>1</v>
      </c>
      <c r="J6" s="86"/>
      <c r="K6" s="86"/>
      <c r="L6" s="86">
        <v>1</v>
      </c>
      <c r="M6" s="86"/>
      <c r="N6" s="86">
        <v>1</v>
      </c>
      <c r="O6" s="89">
        <v>1</v>
      </c>
      <c r="P6" s="89">
        <v>1</v>
      </c>
      <c r="Q6" s="86"/>
      <c r="R6" s="86"/>
      <c r="S6" s="86"/>
      <c r="T6" s="88">
        <v>1</v>
      </c>
      <c r="U6" s="86"/>
      <c r="V6" s="86"/>
      <c r="W6" s="86"/>
      <c r="X6" s="86"/>
      <c r="Y6" s="86">
        <v>1</v>
      </c>
      <c r="Z6" s="86"/>
      <c r="AA6" s="86">
        <v>1</v>
      </c>
      <c r="AB6" s="86"/>
      <c r="AC6" s="86">
        <v>1</v>
      </c>
      <c r="AD6" s="88">
        <v>1</v>
      </c>
      <c r="AE6" s="89">
        <v>1</v>
      </c>
      <c r="AF6" s="86">
        <v>1</v>
      </c>
      <c r="AG6" s="86">
        <v>1</v>
      </c>
      <c r="AH6" s="86">
        <v>1</v>
      </c>
      <c r="AI6" s="86"/>
      <c r="AJ6" s="86"/>
      <c r="AK6" s="86"/>
      <c r="AL6" s="86"/>
      <c r="AM6" s="88">
        <v>1</v>
      </c>
      <c r="AN6" s="86"/>
      <c r="AO6" s="89">
        <v>1</v>
      </c>
      <c r="AP6" s="89">
        <v>1</v>
      </c>
      <c r="AQ6" s="86"/>
      <c r="AR6" s="86">
        <v>1</v>
      </c>
      <c r="AS6" s="86">
        <v>1</v>
      </c>
      <c r="AT6" s="89">
        <v>1</v>
      </c>
      <c r="AU6" s="86">
        <v>1</v>
      </c>
      <c r="AV6" s="86"/>
      <c r="AW6" s="86">
        <v>1</v>
      </c>
      <c r="AX6" s="88">
        <v>1</v>
      </c>
      <c r="AY6" s="86">
        <v>1</v>
      </c>
      <c r="AZ6" s="89">
        <v>1</v>
      </c>
      <c r="BA6" s="86"/>
      <c r="BB6" s="86">
        <v>1</v>
      </c>
      <c r="BC6" s="86">
        <v>1</v>
      </c>
      <c r="BD6" s="86"/>
      <c r="BE6" s="86">
        <v>1</v>
      </c>
      <c r="BF6" s="86"/>
      <c r="BG6" s="86">
        <f t="shared" ref="BG6:BG18" si="0">SUM(E6:BE6)</f>
        <v>30</v>
      </c>
      <c r="BH6" s="112">
        <f>BG6/52</f>
        <v>0.57692307692307687</v>
      </c>
    </row>
    <row r="7" spans="1:60" x14ac:dyDescent="0.25">
      <c r="A7" t="s">
        <v>6</v>
      </c>
      <c r="B7" s="16" t="s">
        <v>78</v>
      </c>
      <c r="C7" t="s">
        <v>104</v>
      </c>
      <c r="D7" s="15">
        <v>7</v>
      </c>
      <c r="E7" s="86"/>
      <c r="F7" s="86"/>
      <c r="G7" s="86">
        <v>1</v>
      </c>
      <c r="H7" s="86"/>
      <c r="I7" s="86"/>
      <c r="J7" s="86"/>
      <c r="K7" s="86"/>
      <c r="L7" s="86"/>
      <c r="M7" s="86"/>
      <c r="N7" s="86"/>
      <c r="O7" s="86"/>
      <c r="P7" s="86"/>
      <c r="Q7" s="86"/>
      <c r="R7" s="86"/>
      <c r="S7" s="86"/>
      <c r="T7" s="86"/>
      <c r="U7" s="86"/>
      <c r="V7" s="86">
        <v>1</v>
      </c>
      <c r="W7" s="86"/>
      <c r="X7" s="86"/>
      <c r="Y7" s="86"/>
      <c r="Z7" s="86"/>
      <c r="AA7" s="86"/>
      <c r="AB7" s="86"/>
      <c r="AC7" s="86"/>
      <c r="AD7" s="86"/>
      <c r="AE7" s="86"/>
      <c r="AF7" s="86">
        <v>1</v>
      </c>
      <c r="AG7" s="86"/>
      <c r="AH7" s="86"/>
      <c r="AI7" s="86"/>
      <c r="AJ7" s="86"/>
      <c r="AK7" s="86">
        <v>1</v>
      </c>
      <c r="AL7" s="86">
        <v>1</v>
      </c>
      <c r="AM7" s="86"/>
      <c r="AN7" s="86"/>
      <c r="AO7" s="86"/>
      <c r="AP7" s="86"/>
      <c r="AQ7" s="86"/>
      <c r="AR7" s="86"/>
      <c r="AS7" s="86"/>
      <c r="AT7" s="86"/>
      <c r="AU7" s="86"/>
      <c r="AV7" s="86"/>
      <c r="AW7" s="86"/>
      <c r="AX7" s="86"/>
      <c r="AY7" s="86">
        <v>1</v>
      </c>
      <c r="AZ7" s="86"/>
      <c r="BA7" s="86">
        <v>1</v>
      </c>
      <c r="BB7" s="86"/>
      <c r="BC7" s="86"/>
      <c r="BD7" s="86"/>
      <c r="BE7" s="86"/>
      <c r="BF7" s="86"/>
      <c r="BG7" s="86">
        <f t="shared" si="0"/>
        <v>7</v>
      </c>
      <c r="BH7" s="112">
        <f t="shared" ref="BH7:BH18" si="1">BG7/52</f>
        <v>0.13461538461538461</v>
      </c>
    </row>
    <row r="8" spans="1:60" x14ac:dyDescent="0.25">
      <c r="A8" t="s">
        <v>12</v>
      </c>
      <c r="B8" s="16" t="s">
        <v>78</v>
      </c>
      <c r="C8" t="s">
        <v>104</v>
      </c>
      <c r="D8" s="15">
        <v>7</v>
      </c>
      <c r="E8" s="86">
        <v>1</v>
      </c>
      <c r="F8" s="86"/>
      <c r="G8" s="86"/>
      <c r="H8" s="86"/>
      <c r="I8" s="86"/>
      <c r="J8" s="86">
        <v>1</v>
      </c>
      <c r="K8" s="86"/>
      <c r="L8" s="86"/>
      <c r="M8" s="86"/>
      <c r="N8" s="86"/>
      <c r="O8" s="86">
        <v>1</v>
      </c>
      <c r="P8" s="86"/>
      <c r="Q8" s="86">
        <v>1</v>
      </c>
      <c r="R8" s="86"/>
      <c r="S8" s="86"/>
      <c r="T8" s="86"/>
      <c r="U8" s="86"/>
      <c r="V8" s="86"/>
      <c r="W8" s="86"/>
      <c r="X8" s="86"/>
      <c r="Y8" s="86"/>
      <c r="Z8" s="86"/>
      <c r="AA8" s="86"/>
      <c r="AB8" s="86"/>
      <c r="AC8" s="86"/>
      <c r="AD8" s="86"/>
      <c r="AE8" s="86"/>
      <c r="AF8" s="86"/>
      <c r="AG8" s="86"/>
      <c r="AH8" s="86"/>
      <c r="AI8" s="86"/>
      <c r="AJ8" s="86">
        <v>1</v>
      </c>
      <c r="AK8" s="86"/>
      <c r="AL8" s="86">
        <v>1</v>
      </c>
      <c r="AM8" s="86"/>
      <c r="AN8" s="86">
        <v>1</v>
      </c>
      <c r="AO8" s="86"/>
      <c r="AP8" s="86"/>
      <c r="AQ8" s="86"/>
      <c r="AR8" s="86"/>
      <c r="AS8" s="86"/>
      <c r="AT8" s="86"/>
      <c r="AU8" s="86"/>
      <c r="AV8" s="86"/>
      <c r="AW8" s="86"/>
      <c r="AX8" s="86"/>
      <c r="AY8" s="86"/>
      <c r="AZ8" s="86"/>
      <c r="BA8" s="86"/>
      <c r="BB8" s="86"/>
      <c r="BC8" s="86"/>
      <c r="BD8" s="86"/>
      <c r="BE8" s="86"/>
      <c r="BF8" s="86"/>
      <c r="BG8" s="86">
        <f t="shared" si="0"/>
        <v>7</v>
      </c>
      <c r="BH8" s="112">
        <f t="shared" si="1"/>
        <v>0.13461538461538461</v>
      </c>
    </row>
    <row r="9" spans="1:60" x14ac:dyDescent="0.25">
      <c r="A9" t="s">
        <v>82</v>
      </c>
      <c r="B9" s="16" t="s">
        <v>79</v>
      </c>
      <c r="C9" t="s">
        <v>104</v>
      </c>
      <c r="D9" s="15">
        <v>6.5</v>
      </c>
      <c r="E9" s="86"/>
      <c r="F9" s="86"/>
      <c r="G9" s="86"/>
      <c r="H9" s="86"/>
      <c r="I9" s="86"/>
      <c r="J9" s="86">
        <v>1</v>
      </c>
      <c r="K9" s="86"/>
      <c r="L9" s="86"/>
      <c r="M9" s="86"/>
      <c r="N9" s="86"/>
      <c r="O9" s="86">
        <v>1</v>
      </c>
      <c r="P9" s="86">
        <v>1</v>
      </c>
      <c r="Q9" s="86"/>
      <c r="R9" s="86"/>
      <c r="S9" s="86"/>
      <c r="T9" s="86"/>
      <c r="U9" s="86"/>
      <c r="V9" s="86"/>
      <c r="W9" s="86"/>
      <c r="X9" s="86"/>
      <c r="Y9" s="86">
        <v>1</v>
      </c>
      <c r="Z9" s="86"/>
      <c r="AA9" s="86"/>
      <c r="AB9" s="86"/>
      <c r="AC9" s="86"/>
      <c r="AD9" s="86">
        <v>1</v>
      </c>
      <c r="AE9" s="86"/>
      <c r="AF9" s="86"/>
      <c r="AG9" s="86"/>
      <c r="AH9" s="86"/>
      <c r="AI9" s="86"/>
      <c r="AJ9" s="86">
        <v>1</v>
      </c>
      <c r="AK9" s="86">
        <v>1</v>
      </c>
      <c r="AL9" s="86"/>
      <c r="AM9" s="86"/>
      <c r="AN9" s="86"/>
      <c r="AO9" s="86">
        <v>1</v>
      </c>
      <c r="AP9" s="86"/>
      <c r="AQ9" s="86">
        <v>1</v>
      </c>
      <c r="AR9" s="86"/>
      <c r="AS9" s="86">
        <v>1</v>
      </c>
      <c r="AT9" s="86"/>
      <c r="AU9" s="86"/>
      <c r="AV9" s="86"/>
      <c r="AW9" s="86">
        <v>1</v>
      </c>
      <c r="AX9" s="86">
        <v>1</v>
      </c>
      <c r="AY9" s="86"/>
      <c r="AZ9" s="86"/>
      <c r="BA9" s="86"/>
      <c r="BB9" s="86"/>
      <c r="BC9" s="86">
        <v>1</v>
      </c>
      <c r="BD9" s="86"/>
      <c r="BE9" s="86"/>
      <c r="BF9" s="86"/>
      <c r="BG9" s="86">
        <f t="shared" si="0"/>
        <v>13</v>
      </c>
      <c r="BH9" s="112">
        <f t="shared" si="1"/>
        <v>0.25</v>
      </c>
    </row>
    <row r="10" spans="1:60" x14ac:dyDescent="0.25">
      <c r="A10" t="s">
        <v>0</v>
      </c>
      <c r="B10" s="16" t="s">
        <v>78</v>
      </c>
      <c r="C10" t="s">
        <v>104</v>
      </c>
      <c r="D10" s="15">
        <v>5.5</v>
      </c>
      <c r="E10" s="86"/>
      <c r="F10" s="86"/>
      <c r="G10" s="86"/>
      <c r="H10" s="86"/>
      <c r="I10" s="86"/>
      <c r="J10" s="86"/>
      <c r="K10" s="86"/>
      <c r="L10" s="86">
        <v>1</v>
      </c>
      <c r="M10" s="86"/>
      <c r="N10" s="86"/>
      <c r="O10" s="86"/>
      <c r="P10" s="86"/>
      <c r="Q10" s="86"/>
      <c r="R10" s="86"/>
      <c r="S10" s="86"/>
      <c r="T10" s="86"/>
      <c r="U10" s="86">
        <v>1</v>
      </c>
      <c r="V10" s="86"/>
      <c r="W10" s="86"/>
      <c r="X10" s="86"/>
      <c r="Y10" s="86"/>
      <c r="Z10" s="86"/>
      <c r="AA10" s="86"/>
      <c r="AB10" s="86">
        <v>1</v>
      </c>
      <c r="AC10" s="86"/>
      <c r="AD10" s="86"/>
      <c r="AE10" s="86">
        <v>1</v>
      </c>
      <c r="AF10" s="86"/>
      <c r="AG10" s="86"/>
      <c r="AH10" s="86">
        <v>1</v>
      </c>
      <c r="AI10" s="86">
        <v>1</v>
      </c>
      <c r="AJ10" s="86"/>
      <c r="AK10" s="86"/>
      <c r="AL10" s="86"/>
      <c r="AM10" s="86"/>
      <c r="AN10" s="86"/>
      <c r="AO10" s="86">
        <v>1</v>
      </c>
      <c r="AP10" s="86"/>
      <c r="AQ10" s="86"/>
      <c r="AR10" s="86"/>
      <c r="AS10" s="86"/>
      <c r="AT10" s="86"/>
      <c r="AU10" s="86">
        <v>1</v>
      </c>
      <c r="AV10" s="86"/>
      <c r="AW10" s="86"/>
      <c r="AX10" s="86"/>
      <c r="AY10" s="86"/>
      <c r="AZ10" s="86"/>
      <c r="BA10" s="86"/>
      <c r="BB10" s="86"/>
      <c r="BC10" s="86"/>
      <c r="BD10" s="86"/>
      <c r="BE10" s="86"/>
      <c r="BF10" s="86"/>
      <c r="BG10" s="86">
        <f t="shared" si="0"/>
        <v>8</v>
      </c>
      <c r="BH10" s="112">
        <f t="shared" si="1"/>
        <v>0.15384615384615385</v>
      </c>
    </row>
    <row r="11" spans="1:60" x14ac:dyDescent="0.25">
      <c r="A11" t="s">
        <v>8</v>
      </c>
      <c r="B11" s="16" t="s">
        <v>80</v>
      </c>
      <c r="C11" t="s">
        <v>104</v>
      </c>
      <c r="D11" s="15">
        <v>5.5</v>
      </c>
      <c r="E11" s="86">
        <v>1</v>
      </c>
      <c r="F11" s="86">
        <v>1</v>
      </c>
      <c r="G11" s="86"/>
      <c r="H11" s="86">
        <v>1</v>
      </c>
      <c r="I11" s="86"/>
      <c r="J11" s="86">
        <v>1</v>
      </c>
      <c r="K11" s="86">
        <v>1</v>
      </c>
      <c r="L11" s="86"/>
      <c r="M11" s="86">
        <v>1</v>
      </c>
      <c r="N11" s="86"/>
      <c r="O11" s="86"/>
      <c r="P11" s="86"/>
      <c r="Q11" s="86"/>
      <c r="R11" s="86">
        <v>1</v>
      </c>
      <c r="S11" s="86">
        <v>1</v>
      </c>
      <c r="T11" s="86">
        <v>1</v>
      </c>
      <c r="U11" s="86">
        <v>1</v>
      </c>
      <c r="V11" s="86"/>
      <c r="W11" s="86">
        <v>1</v>
      </c>
      <c r="X11" s="86">
        <v>1</v>
      </c>
      <c r="Y11" s="86"/>
      <c r="Z11" s="86">
        <v>1</v>
      </c>
      <c r="AA11" s="86"/>
      <c r="AB11" s="86">
        <v>1</v>
      </c>
      <c r="AC11" s="86"/>
      <c r="AD11" s="86"/>
      <c r="AE11" s="86"/>
      <c r="AF11" s="88">
        <v>1</v>
      </c>
      <c r="AG11" s="86">
        <v>1</v>
      </c>
      <c r="AH11" s="86">
        <v>1</v>
      </c>
      <c r="AI11" s="86">
        <v>1</v>
      </c>
      <c r="AJ11" s="86"/>
      <c r="AK11" s="86"/>
      <c r="AL11" s="86"/>
      <c r="AM11" s="86">
        <v>1</v>
      </c>
      <c r="AN11" s="86"/>
      <c r="AO11" s="86"/>
      <c r="AP11" s="86">
        <v>1</v>
      </c>
      <c r="AQ11" s="86">
        <v>1</v>
      </c>
      <c r="AR11" s="86">
        <v>1</v>
      </c>
      <c r="AS11" s="86"/>
      <c r="AT11" s="86">
        <v>1</v>
      </c>
      <c r="AU11" s="86"/>
      <c r="AV11" s="86">
        <v>1</v>
      </c>
      <c r="AW11" s="86">
        <v>1</v>
      </c>
      <c r="AX11" s="86"/>
      <c r="AY11" s="86"/>
      <c r="AZ11" s="86"/>
      <c r="BA11" s="86"/>
      <c r="BB11" s="86">
        <v>1</v>
      </c>
      <c r="BC11" s="86"/>
      <c r="BD11" s="86">
        <v>1</v>
      </c>
      <c r="BE11" s="86"/>
      <c r="BF11" s="86"/>
      <c r="BG11" s="86">
        <f t="shared" si="0"/>
        <v>27</v>
      </c>
      <c r="BH11" s="112">
        <f t="shared" si="1"/>
        <v>0.51923076923076927</v>
      </c>
    </row>
    <row r="12" spans="1:60" x14ac:dyDescent="0.25">
      <c r="A12" t="s">
        <v>110</v>
      </c>
      <c r="B12" s="16" t="s">
        <v>79</v>
      </c>
      <c r="C12" t="s">
        <v>104</v>
      </c>
      <c r="D12" s="15">
        <v>5.5</v>
      </c>
      <c r="E12" s="86"/>
      <c r="F12" s="86"/>
      <c r="G12" s="86"/>
      <c r="H12" s="86"/>
      <c r="I12" s="86">
        <v>1</v>
      </c>
      <c r="J12" s="86"/>
      <c r="K12" s="86"/>
      <c r="L12" s="86">
        <v>1</v>
      </c>
      <c r="M12" s="86">
        <v>1</v>
      </c>
      <c r="N12" s="86">
        <v>1</v>
      </c>
      <c r="O12" s="86"/>
      <c r="P12" s="86"/>
      <c r="Q12" s="86"/>
      <c r="R12" s="86"/>
      <c r="S12" s="86"/>
      <c r="T12" s="86">
        <v>1</v>
      </c>
      <c r="U12" s="86"/>
      <c r="V12" s="86">
        <v>1</v>
      </c>
      <c r="W12" s="86">
        <v>1</v>
      </c>
      <c r="X12" s="89">
        <v>1</v>
      </c>
      <c r="Y12" s="86">
        <v>1</v>
      </c>
      <c r="Z12" s="86">
        <v>1</v>
      </c>
      <c r="AA12" s="86">
        <v>1</v>
      </c>
      <c r="AB12" s="86">
        <v>1</v>
      </c>
      <c r="AC12" s="86">
        <v>1</v>
      </c>
      <c r="AD12" s="86">
        <v>1</v>
      </c>
      <c r="AE12" s="86">
        <v>1</v>
      </c>
      <c r="AF12" s="86"/>
      <c r="AG12" s="86"/>
      <c r="AH12" s="86"/>
      <c r="AI12" s="88">
        <v>1</v>
      </c>
      <c r="AJ12" s="86">
        <v>1</v>
      </c>
      <c r="AK12" s="86">
        <v>1</v>
      </c>
      <c r="AL12" s="86"/>
      <c r="AM12" s="86"/>
      <c r="AN12" s="86">
        <v>1</v>
      </c>
      <c r="AO12" s="86"/>
      <c r="AP12" s="86">
        <v>1</v>
      </c>
      <c r="AQ12" s="86">
        <v>1</v>
      </c>
      <c r="AR12" s="86"/>
      <c r="AS12" s="86"/>
      <c r="AT12" s="86"/>
      <c r="AU12" s="89">
        <v>1</v>
      </c>
      <c r="AV12" s="86">
        <v>1</v>
      </c>
      <c r="AW12" s="86">
        <v>1</v>
      </c>
      <c r="AX12" s="86"/>
      <c r="AY12" s="86"/>
      <c r="AZ12" s="86">
        <v>1</v>
      </c>
      <c r="BA12" s="86"/>
      <c r="BB12" s="86">
        <v>1</v>
      </c>
      <c r="BC12" s="88">
        <v>1</v>
      </c>
      <c r="BD12" s="89">
        <v>1</v>
      </c>
      <c r="BE12" s="86">
        <v>1</v>
      </c>
      <c r="BF12" s="86"/>
      <c r="BG12" s="86">
        <f t="shared" si="0"/>
        <v>29</v>
      </c>
      <c r="BH12" s="112">
        <f t="shared" si="1"/>
        <v>0.55769230769230771</v>
      </c>
    </row>
    <row r="13" spans="1:60" x14ac:dyDescent="0.25">
      <c r="A13" t="s">
        <v>11</v>
      </c>
      <c r="B13" s="16" t="s">
        <v>80</v>
      </c>
      <c r="C13" t="s">
        <v>104</v>
      </c>
      <c r="D13" s="15">
        <v>5.5</v>
      </c>
      <c r="E13" s="86"/>
      <c r="F13" s="86"/>
      <c r="G13" s="86"/>
      <c r="H13" s="86"/>
      <c r="I13" s="86">
        <v>1</v>
      </c>
      <c r="J13" s="86"/>
      <c r="K13" s="86"/>
      <c r="L13" s="86"/>
      <c r="M13" s="86"/>
      <c r="N13" s="86"/>
      <c r="O13" s="86"/>
      <c r="P13" s="86">
        <v>1</v>
      </c>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f t="shared" si="0"/>
        <v>2</v>
      </c>
      <c r="BH13" s="112">
        <f t="shared" si="1"/>
        <v>3.8461538461538464E-2</v>
      </c>
    </row>
    <row r="14" spans="1:60" x14ac:dyDescent="0.25">
      <c r="A14" t="s">
        <v>15</v>
      </c>
      <c r="B14" s="16" t="s">
        <v>79</v>
      </c>
      <c r="C14" t="s">
        <v>104</v>
      </c>
      <c r="D14" s="15">
        <v>5</v>
      </c>
      <c r="E14" s="86">
        <v>1</v>
      </c>
      <c r="F14" s="86"/>
      <c r="G14" s="86"/>
      <c r="H14" s="86"/>
      <c r="I14" s="86"/>
      <c r="J14" s="86"/>
      <c r="K14" s="86">
        <v>1</v>
      </c>
      <c r="L14" s="86"/>
      <c r="M14" s="86"/>
      <c r="N14" s="86"/>
      <c r="O14" s="86"/>
      <c r="P14" s="86"/>
      <c r="Q14" s="86">
        <v>1</v>
      </c>
      <c r="R14" s="86">
        <v>1</v>
      </c>
      <c r="S14" s="86">
        <v>1</v>
      </c>
      <c r="T14" s="86"/>
      <c r="U14" s="86"/>
      <c r="V14" s="86"/>
      <c r="W14" s="86">
        <v>1</v>
      </c>
      <c r="X14" s="86"/>
      <c r="Y14" s="86"/>
      <c r="Z14" s="86">
        <v>1</v>
      </c>
      <c r="AA14" s="86"/>
      <c r="AB14" s="86"/>
      <c r="AC14" s="86"/>
      <c r="AD14" s="86"/>
      <c r="AE14" s="86"/>
      <c r="AF14" s="86"/>
      <c r="AG14" s="86">
        <v>1</v>
      </c>
      <c r="AH14" s="86"/>
      <c r="AI14" s="86"/>
      <c r="AJ14" s="86"/>
      <c r="AK14" s="86"/>
      <c r="AL14" s="86">
        <v>1</v>
      </c>
      <c r="AM14" s="86"/>
      <c r="AN14" s="86">
        <v>1</v>
      </c>
      <c r="AO14" s="86"/>
      <c r="AP14" s="86"/>
      <c r="AQ14" s="86"/>
      <c r="AR14" s="86"/>
      <c r="AS14" s="86"/>
      <c r="AT14" s="86">
        <v>1</v>
      </c>
      <c r="AU14" s="86"/>
      <c r="AV14" s="86"/>
      <c r="AW14" s="86"/>
      <c r="AX14" s="86"/>
      <c r="AY14" s="86"/>
      <c r="AZ14" s="86">
        <v>1</v>
      </c>
      <c r="BA14" s="88">
        <v>1</v>
      </c>
      <c r="BB14" s="86"/>
      <c r="BC14" s="86"/>
      <c r="BD14" s="86">
        <v>1</v>
      </c>
      <c r="BE14" s="86"/>
      <c r="BF14" s="86"/>
      <c r="BG14" s="86">
        <f t="shared" si="0"/>
        <v>14</v>
      </c>
      <c r="BH14" s="112">
        <f t="shared" si="1"/>
        <v>0.26923076923076922</v>
      </c>
    </row>
    <row r="15" spans="1:60" x14ac:dyDescent="0.25">
      <c r="A15" t="s">
        <v>13</v>
      </c>
      <c r="B15" s="16" t="s">
        <v>79</v>
      </c>
      <c r="C15" t="s">
        <v>104</v>
      </c>
      <c r="D15" s="15">
        <v>5</v>
      </c>
      <c r="E15" s="86"/>
      <c r="F15" s="86">
        <v>1</v>
      </c>
      <c r="G15" s="86"/>
      <c r="H15" s="86">
        <v>1</v>
      </c>
      <c r="I15" s="86"/>
      <c r="J15" s="86"/>
      <c r="K15" s="86">
        <v>1</v>
      </c>
      <c r="L15" s="86">
        <v>1</v>
      </c>
      <c r="M15" s="86">
        <v>1</v>
      </c>
      <c r="N15" s="86">
        <v>1</v>
      </c>
      <c r="O15" s="86"/>
      <c r="P15" s="86"/>
      <c r="Q15" s="86">
        <v>1</v>
      </c>
      <c r="R15" s="86">
        <v>1</v>
      </c>
      <c r="S15" s="86">
        <v>1</v>
      </c>
      <c r="T15" s="86"/>
      <c r="U15" s="86"/>
      <c r="V15" s="86">
        <v>1</v>
      </c>
      <c r="W15" s="86"/>
      <c r="X15" s="86">
        <v>1</v>
      </c>
      <c r="Y15" s="86"/>
      <c r="Z15" s="86"/>
      <c r="AA15" s="86">
        <v>1</v>
      </c>
      <c r="AB15" s="86"/>
      <c r="AC15" s="86">
        <v>1</v>
      </c>
      <c r="AD15" s="86"/>
      <c r="AE15" s="86"/>
      <c r="AF15" s="86"/>
      <c r="AG15" s="86">
        <v>1</v>
      </c>
      <c r="AH15" s="86"/>
      <c r="AI15" s="86"/>
      <c r="AJ15" s="86"/>
      <c r="AK15" s="86"/>
      <c r="AL15" s="86">
        <v>1</v>
      </c>
      <c r="AM15" s="86"/>
      <c r="AN15" s="86"/>
      <c r="AO15" s="86">
        <v>1</v>
      </c>
      <c r="AP15" s="86"/>
      <c r="AQ15" s="86"/>
      <c r="AR15" s="86">
        <v>1</v>
      </c>
      <c r="AS15" s="86"/>
      <c r="AT15" s="86"/>
      <c r="AU15" s="86"/>
      <c r="AV15" s="86">
        <v>1</v>
      </c>
      <c r="AW15" s="86"/>
      <c r="AX15" s="86">
        <v>1</v>
      </c>
      <c r="AY15" s="86">
        <v>1</v>
      </c>
      <c r="AZ15" s="86">
        <v>1</v>
      </c>
      <c r="BA15" s="86"/>
      <c r="BB15" s="86"/>
      <c r="BC15" s="86"/>
      <c r="BD15" s="86"/>
      <c r="BE15" s="86">
        <v>1</v>
      </c>
      <c r="BF15" s="86"/>
      <c r="BG15" s="86">
        <f t="shared" si="0"/>
        <v>22</v>
      </c>
      <c r="BH15" s="112">
        <f t="shared" si="1"/>
        <v>0.42307692307692307</v>
      </c>
    </row>
    <row r="16" spans="1:60" x14ac:dyDescent="0.25">
      <c r="A16" t="s">
        <v>19</v>
      </c>
      <c r="B16" s="16" t="s">
        <v>79</v>
      </c>
      <c r="C16" t="s">
        <v>104</v>
      </c>
      <c r="D16" s="15">
        <v>5</v>
      </c>
      <c r="E16" s="86"/>
      <c r="F16" s="86"/>
      <c r="G16" s="86">
        <v>1</v>
      </c>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f t="shared" si="0"/>
        <v>1</v>
      </c>
      <c r="BH16" s="112">
        <f t="shared" si="1"/>
        <v>1.9230769230769232E-2</v>
      </c>
    </row>
    <row r="17" spans="1:60" x14ac:dyDescent="0.25">
      <c r="A17" t="s">
        <v>18</v>
      </c>
      <c r="B17" s="16" t="s">
        <v>80</v>
      </c>
      <c r="C17" t="s">
        <v>104</v>
      </c>
      <c r="D17" s="15">
        <v>4.5</v>
      </c>
      <c r="E17" s="86"/>
      <c r="F17" s="86"/>
      <c r="G17" s="86"/>
      <c r="H17" s="86">
        <v>1</v>
      </c>
      <c r="I17" s="86"/>
      <c r="J17" s="86"/>
      <c r="K17" s="86"/>
      <c r="L17" s="86"/>
      <c r="M17" s="86"/>
      <c r="N17" s="86"/>
      <c r="O17" s="86"/>
      <c r="P17" s="86"/>
      <c r="Q17" s="86"/>
      <c r="R17" s="86"/>
      <c r="S17" s="86"/>
      <c r="T17" s="86"/>
      <c r="U17" s="86">
        <v>1</v>
      </c>
      <c r="V17" s="86"/>
      <c r="W17" s="86"/>
      <c r="X17" s="86"/>
      <c r="Y17" s="86"/>
      <c r="Z17" s="86"/>
      <c r="AA17" s="86"/>
      <c r="AB17" s="86"/>
      <c r="AC17" s="86"/>
      <c r="AD17" s="86"/>
      <c r="AE17" s="86"/>
      <c r="AF17" s="86"/>
      <c r="AG17" s="86"/>
      <c r="AH17" s="86"/>
      <c r="AI17" s="86"/>
      <c r="AJ17" s="86"/>
      <c r="AK17" s="86"/>
      <c r="AL17" s="86"/>
      <c r="AM17" s="86">
        <v>1</v>
      </c>
      <c r="AN17" s="86"/>
      <c r="AO17" s="86"/>
      <c r="AP17" s="86"/>
      <c r="AQ17" s="86"/>
      <c r="AR17" s="86"/>
      <c r="AS17" s="86"/>
      <c r="AT17" s="86"/>
      <c r="AU17" s="86"/>
      <c r="AV17" s="86"/>
      <c r="AW17" s="86"/>
      <c r="AX17" s="86"/>
      <c r="AY17" s="86"/>
      <c r="AZ17" s="86"/>
      <c r="BA17" s="86"/>
      <c r="BB17" s="86"/>
      <c r="BC17" s="86"/>
      <c r="BD17" s="86"/>
      <c r="BE17" s="86"/>
      <c r="BF17" s="86"/>
      <c r="BG17" s="86">
        <f t="shared" si="0"/>
        <v>3</v>
      </c>
      <c r="BH17" s="112">
        <f t="shared" si="1"/>
        <v>5.7692307692307696E-2</v>
      </c>
    </row>
    <row r="18" spans="1:60" x14ac:dyDescent="0.25">
      <c r="A18" t="s">
        <v>27</v>
      </c>
      <c r="B18" s="16" t="s">
        <v>80</v>
      </c>
      <c r="C18" t="s">
        <v>104</v>
      </c>
      <c r="D18" s="15">
        <v>4.5</v>
      </c>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8">
        <v>1</v>
      </c>
      <c r="AL18" s="86"/>
      <c r="AM18" s="86"/>
      <c r="AN18" s="86"/>
      <c r="AO18" s="86"/>
      <c r="AP18" s="86"/>
      <c r="AQ18" s="86"/>
      <c r="AR18" s="86"/>
      <c r="AS18" s="86">
        <v>1</v>
      </c>
      <c r="AT18" s="86"/>
      <c r="AU18" s="86">
        <v>1</v>
      </c>
      <c r="AV18" s="86"/>
      <c r="AW18" s="86"/>
      <c r="AX18" s="86"/>
      <c r="AY18" s="86"/>
      <c r="AZ18" s="86"/>
      <c r="BA18" s="89">
        <v>1</v>
      </c>
      <c r="BB18" s="86"/>
      <c r="BC18" s="86"/>
      <c r="BD18" s="86"/>
      <c r="BE18" s="86"/>
      <c r="BF18" s="86"/>
      <c r="BG18" s="86">
        <f t="shared" si="0"/>
        <v>4</v>
      </c>
      <c r="BH18" s="112">
        <f t="shared" si="1"/>
        <v>7.6923076923076927E-2</v>
      </c>
    </row>
    <row r="19" spans="1:60" x14ac:dyDescent="0.25">
      <c r="A19" t="s">
        <v>374</v>
      </c>
      <c r="B19" s="16" t="s">
        <v>80</v>
      </c>
      <c r="C19" t="s">
        <v>104</v>
      </c>
      <c r="D19" s="15">
        <v>4.5</v>
      </c>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97"/>
      <c r="AL19" s="97"/>
      <c r="AM19" s="97"/>
      <c r="AN19" s="97"/>
      <c r="AO19" s="97"/>
      <c r="AP19" s="97"/>
      <c r="AQ19" s="97"/>
      <c r="AR19" s="97"/>
      <c r="AS19" s="97"/>
      <c r="AT19" s="97"/>
      <c r="AU19" s="97"/>
      <c r="AV19" s="97"/>
      <c r="AW19" s="97"/>
      <c r="AX19" s="97"/>
      <c r="AY19" s="97"/>
      <c r="AZ19" s="97"/>
      <c r="BA19" s="97"/>
      <c r="BB19" s="97"/>
      <c r="BC19" s="97"/>
      <c r="BD19" s="97"/>
      <c r="BE19" s="97"/>
      <c r="BF19" s="97"/>
      <c r="BG19" s="86">
        <f t="shared" ref="BG19:BG22" si="2">SUM(E19:BE19)</f>
        <v>0</v>
      </c>
      <c r="BH19" s="112">
        <f t="shared" ref="BH19:BH22" si="3">BG19/52</f>
        <v>0</v>
      </c>
    </row>
    <row r="20" spans="1:60" x14ac:dyDescent="0.25">
      <c r="A20" t="s">
        <v>375</v>
      </c>
      <c r="B20" s="16" t="s">
        <v>80</v>
      </c>
      <c r="C20" t="s">
        <v>104</v>
      </c>
      <c r="D20" s="15">
        <v>4.5</v>
      </c>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97"/>
      <c r="AL20" s="97"/>
      <c r="AM20" s="97"/>
      <c r="AN20" s="97"/>
      <c r="AO20" s="97"/>
      <c r="AP20" s="97"/>
      <c r="AQ20" s="97"/>
      <c r="AR20" s="97"/>
      <c r="AS20" s="97"/>
      <c r="AT20" s="97"/>
      <c r="AU20" s="97"/>
      <c r="AV20" s="97"/>
      <c r="AW20" s="97"/>
      <c r="AX20" s="97"/>
      <c r="AY20" s="97"/>
      <c r="AZ20" s="97"/>
      <c r="BA20" s="97"/>
      <c r="BB20" s="97"/>
      <c r="BC20" s="97"/>
      <c r="BD20" s="97"/>
      <c r="BE20" s="97"/>
      <c r="BF20" s="97"/>
      <c r="BG20" s="86">
        <f t="shared" si="2"/>
        <v>0</v>
      </c>
      <c r="BH20" s="112">
        <f t="shared" si="3"/>
        <v>0</v>
      </c>
    </row>
    <row r="21" spans="1:60" x14ac:dyDescent="0.25">
      <c r="A21" t="s">
        <v>37</v>
      </c>
      <c r="B21" s="16" t="s">
        <v>80</v>
      </c>
      <c r="C21" t="s">
        <v>104</v>
      </c>
      <c r="D21" s="15">
        <v>4.5</v>
      </c>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97"/>
      <c r="AL21" s="97"/>
      <c r="AM21" s="97"/>
      <c r="AN21" s="97"/>
      <c r="AO21" s="97"/>
      <c r="AP21" s="97"/>
      <c r="AQ21" s="97"/>
      <c r="AR21" s="97"/>
      <c r="AS21" s="97"/>
      <c r="AT21" s="97"/>
      <c r="AU21" s="97"/>
      <c r="AV21" s="97"/>
      <c r="AW21" s="97"/>
      <c r="AX21" s="97"/>
      <c r="AY21" s="97"/>
      <c r="AZ21" s="97"/>
      <c r="BA21" s="97"/>
      <c r="BB21" s="97"/>
      <c r="BC21" s="97"/>
      <c r="BD21" s="97"/>
      <c r="BE21" s="97"/>
      <c r="BF21" s="97"/>
      <c r="BG21" s="86">
        <f t="shared" si="2"/>
        <v>0</v>
      </c>
      <c r="BH21" s="112">
        <f t="shared" si="3"/>
        <v>0</v>
      </c>
    </row>
    <row r="22" spans="1:60" x14ac:dyDescent="0.25">
      <c r="A22" t="s">
        <v>358</v>
      </c>
      <c r="B22" s="16" t="s">
        <v>80</v>
      </c>
      <c r="C22" t="s">
        <v>104</v>
      </c>
      <c r="D22" s="15">
        <v>4.5</v>
      </c>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97"/>
      <c r="AL22" s="97"/>
      <c r="AM22" s="97"/>
      <c r="AN22" s="97"/>
      <c r="AO22" s="97"/>
      <c r="AP22" s="97"/>
      <c r="AQ22" s="97"/>
      <c r="AR22" s="97"/>
      <c r="AS22" s="97"/>
      <c r="AT22" s="97"/>
      <c r="AU22" s="97"/>
      <c r="AV22" s="97"/>
      <c r="AW22" s="97"/>
      <c r="AX22" s="97"/>
      <c r="AY22" s="97"/>
      <c r="AZ22" s="97"/>
      <c r="BA22" s="97"/>
      <c r="BB22" s="97"/>
      <c r="BC22" s="97"/>
      <c r="BD22" s="97"/>
      <c r="BE22" s="97"/>
      <c r="BF22" s="97"/>
      <c r="BG22" s="86">
        <f t="shared" si="2"/>
        <v>0</v>
      </c>
      <c r="BH22" s="112">
        <f t="shared" si="3"/>
        <v>0</v>
      </c>
    </row>
    <row r="23" spans="1:60" x14ac:dyDescent="0.25">
      <c r="A23" t="s">
        <v>28</v>
      </c>
      <c r="B23" s="16" t="s">
        <v>78</v>
      </c>
      <c r="C23" t="s">
        <v>98</v>
      </c>
      <c r="D23" s="15">
        <v>8</v>
      </c>
      <c r="E23" s="97"/>
      <c r="F23" s="86">
        <v>1</v>
      </c>
      <c r="G23" s="86">
        <v>1</v>
      </c>
      <c r="H23" s="86"/>
      <c r="I23" s="86"/>
      <c r="J23" s="86"/>
      <c r="K23" s="88">
        <v>1</v>
      </c>
      <c r="L23" s="86"/>
      <c r="M23" s="86"/>
      <c r="N23" s="86">
        <v>1</v>
      </c>
      <c r="O23" s="86"/>
      <c r="P23" s="86">
        <v>1</v>
      </c>
      <c r="Q23" s="86"/>
      <c r="R23" s="86"/>
      <c r="S23" s="86">
        <v>1</v>
      </c>
      <c r="T23" s="86"/>
      <c r="U23" s="86">
        <v>1</v>
      </c>
      <c r="V23" s="86"/>
      <c r="W23" s="88">
        <v>1</v>
      </c>
      <c r="X23" s="86">
        <v>1</v>
      </c>
      <c r="Y23" s="86">
        <v>1</v>
      </c>
      <c r="Z23" s="86"/>
      <c r="AA23" s="86">
        <v>1</v>
      </c>
      <c r="AB23" s="86">
        <v>1</v>
      </c>
      <c r="AC23" s="86"/>
      <c r="AD23" s="86">
        <v>1</v>
      </c>
      <c r="AE23" s="86"/>
      <c r="AF23" s="86"/>
      <c r="AG23" s="86">
        <v>1</v>
      </c>
      <c r="AH23" s="86">
        <v>1</v>
      </c>
      <c r="AI23" s="86">
        <v>1</v>
      </c>
      <c r="AJ23" s="86"/>
      <c r="AK23" s="86">
        <v>1</v>
      </c>
      <c r="AL23" s="86"/>
      <c r="AM23" s="86">
        <v>1</v>
      </c>
      <c r="AN23" s="86">
        <v>1</v>
      </c>
      <c r="AO23" s="88">
        <v>1</v>
      </c>
      <c r="AP23" s="86"/>
      <c r="AQ23" s="86"/>
      <c r="AR23" s="88">
        <v>1</v>
      </c>
      <c r="AS23" s="86"/>
      <c r="AT23" s="86">
        <v>1</v>
      </c>
      <c r="AU23" s="86">
        <v>1</v>
      </c>
      <c r="AV23" s="86">
        <v>1</v>
      </c>
      <c r="AW23" s="86"/>
      <c r="AX23" s="86"/>
      <c r="AY23" s="86"/>
      <c r="AZ23" s="86"/>
      <c r="BA23" s="86"/>
      <c r="BB23" s="86"/>
      <c r="BC23" s="86"/>
      <c r="BD23" s="86"/>
      <c r="BE23" s="86">
        <v>1</v>
      </c>
      <c r="BF23" s="86"/>
      <c r="BG23" s="86">
        <f t="shared" ref="BG23:BG58" si="4">SUM(E23:BE23)</f>
        <v>25</v>
      </c>
      <c r="BH23" s="112">
        <f t="shared" ref="BH23:BH58" si="5">BG23/52</f>
        <v>0.48076923076923078</v>
      </c>
    </row>
    <row r="24" spans="1:60" x14ac:dyDescent="0.25">
      <c r="A24" t="s">
        <v>26</v>
      </c>
      <c r="B24" s="16" t="s">
        <v>78</v>
      </c>
      <c r="C24" t="s">
        <v>98</v>
      </c>
      <c r="D24" s="15">
        <v>6.5</v>
      </c>
      <c r="E24" s="86">
        <v>1</v>
      </c>
      <c r="F24" s="86">
        <v>1</v>
      </c>
      <c r="G24" s="88">
        <v>1</v>
      </c>
      <c r="H24" s="86"/>
      <c r="I24" s="86">
        <v>1</v>
      </c>
      <c r="J24" s="86">
        <v>1</v>
      </c>
      <c r="K24" s="86">
        <v>1</v>
      </c>
      <c r="L24" s="86"/>
      <c r="M24" s="86">
        <v>1</v>
      </c>
      <c r="N24" s="86">
        <v>1</v>
      </c>
      <c r="O24" s="86"/>
      <c r="P24" s="86"/>
      <c r="Q24" s="86">
        <v>1</v>
      </c>
      <c r="R24" s="86">
        <v>1</v>
      </c>
      <c r="S24" s="86"/>
      <c r="T24" s="86"/>
      <c r="U24" s="86">
        <v>1</v>
      </c>
      <c r="V24" s="89">
        <v>1</v>
      </c>
      <c r="W24" s="86"/>
      <c r="X24" s="88">
        <v>1</v>
      </c>
      <c r="Y24" s="86"/>
      <c r="Z24" s="86">
        <v>1</v>
      </c>
      <c r="AA24" s="86">
        <v>1</v>
      </c>
      <c r="AB24" s="86"/>
      <c r="AC24" s="86">
        <v>1</v>
      </c>
      <c r="AD24" s="86"/>
      <c r="AE24" s="86">
        <v>1</v>
      </c>
      <c r="AF24" s="86"/>
      <c r="AG24" s="86"/>
      <c r="AH24" s="86">
        <v>1</v>
      </c>
      <c r="AI24" s="86">
        <v>1</v>
      </c>
      <c r="AJ24" s="86">
        <v>1</v>
      </c>
      <c r="AK24" s="86"/>
      <c r="AL24" s="86">
        <v>1</v>
      </c>
      <c r="AM24" s="86"/>
      <c r="AN24" s="89">
        <v>1</v>
      </c>
      <c r="AO24" s="86">
        <v>1</v>
      </c>
      <c r="AP24" s="86">
        <v>1</v>
      </c>
      <c r="AQ24" s="86">
        <v>1</v>
      </c>
      <c r="AR24" s="86"/>
      <c r="AS24" s="86">
        <v>1</v>
      </c>
      <c r="AT24" s="86"/>
      <c r="AU24" s="86"/>
      <c r="AV24" s="86"/>
      <c r="AW24" s="86">
        <v>1</v>
      </c>
      <c r="AX24" s="86"/>
      <c r="AY24" s="86">
        <v>1</v>
      </c>
      <c r="AZ24" s="86"/>
      <c r="BA24" s="86">
        <v>1</v>
      </c>
      <c r="BB24" s="86"/>
      <c r="BC24" s="86">
        <v>1</v>
      </c>
      <c r="BD24" s="86">
        <v>1</v>
      </c>
      <c r="BE24" s="86">
        <v>1</v>
      </c>
      <c r="BF24" s="86"/>
      <c r="BG24" s="86">
        <f t="shared" si="4"/>
        <v>32</v>
      </c>
      <c r="BH24" s="112">
        <f t="shared" si="5"/>
        <v>0.61538461538461542</v>
      </c>
    </row>
    <row r="25" spans="1:60" x14ac:dyDescent="0.25">
      <c r="A25" t="s">
        <v>31</v>
      </c>
      <c r="B25" s="16" t="s">
        <v>80</v>
      </c>
      <c r="C25" t="s">
        <v>98</v>
      </c>
      <c r="D25" s="15">
        <v>6</v>
      </c>
      <c r="E25" s="89">
        <v>1</v>
      </c>
      <c r="F25" s="86">
        <v>1</v>
      </c>
      <c r="G25" s="86"/>
      <c r="H25" s="86"/>
      <c r="I25" s="86">
        <v>1</v>
      </c>
      <c r="J25" s="86">
        <v>1</v>
      </c>
      <c r="K25" s="86"/>
      <c r="L25" s="86">
        <v>1</v>
      </c>
      <c r="M25" s="86">
        <v>1</v>
      </c>
      <c r="N25" s="86">
        <v>1</v>
      </c>
      <c r="O25" s="86">
        <v>1</v>
      </c>
      <c r="P25" s="86">
        <v>1</v>
      </c>
      <c r="Q25" s="86">
        <v>1</v>
      </c>
      <c r="R25" s="86">
        <v>1</v>
      </c>
      <c r="S25" s="86">
        <v>1</v>
      </c>
      <c r="T25" s="86"/>
      <c r="U25" s="86">
        <v>1</v>
      </c>
      <c r="V25" s="86">
        <v>1</v>
      </c>
      <c r="W25" s="86">
        <v>1</v>
      </c>
      <c r="X25" s="86">
        <v>1</v>
      </c>
      <c r="Y25" s="86"/>
      <c r="Z25" s="88">
        <v>1</v>
      </c>
      <c r="AA25" s="86">
        <v>1</v>
      </c>
      <c r="AB25" s="88">
        <v>1</v>
      </c>
      <c r="AC25" s="86"/>
      <c r="AD25" s="86"/>
      <c r="AE25" s="86"/>
      <c r="AF25" s="86">
        <v>1</v>
      </c>
      <c r="AG25" s="86">
        <v>1</v>
      </c>
      <c r="AH25" s="86">
        <v>1</v>
      </c>
      <c r="AI25" s="86">
        <v>1</v>
      </c>
      <c r="AJ25" s="86">
        <v>1</v>
      </c>
      <c r="AK25" s="86">
        <v>1</v>
      </c>
      <c r="AL25" s="86">
        <v>1</v>
      </c>
      <c r="AM25" s="89">
        <v>1</v>
      </c>
      <c r="AN25" s="86"/>
      <c r="AO25" s="86"/>
      <c r="AP25" s="86">
        <v>1</v>
      </c>
      <c r="AQ25" s="86">
        <v>1</v>
      </c>
      <c r="AR25" s="86">
        <v>1</v>
      </c>
      <c r="AS25" s="86">
        <v>1</v>
      </c>
      <c r="AT25" s="86">
        <v>1</v>
      </c>
      <c r="AU25" s="86"/>
      <c r="AV25" s="86"/>
      <c r="AW25" s="86"/>
      <c r="AX25" s="86"/>
      <c r="AY25" s="86"/>
      <c r="AZ25" s="86">
        <v>1</v>
      </c>
      <c r="BA25" s="86">
        <v>1</v>
      </c>
      <c r="BB25" s="86">
        <v>1</v>
      </c>
      <c r="BC25" s="86">
        <v>1</v>
      </c>
      <c r="BD25" s="86">
        <v>1</v>
      </c>
      <c r="BE25" s="86">
        <v>1</v>
      </c>
      <c r="BF25" s="86"/>
      <c r="BG25" s="86">
        <f t="shared" si="4"/>
        <v>38</v>
      </c>
      <c r="BH25" s="112">
        <f t="shared" si="5"/>
        <v>0.73076923076923073</v>
      </c>
    </row>
    <row r="26" spans="1:60" x14ac:dyDescent="0.25">
      <c r="A26" t="s">
        <v>36</v>
      </c>
      <c r="B26" s="16" t="s">
        <v>78</v>
      </c>
      <c r="C26" t="s">
        <v>98</v>
      </c>
      <c r="D26" s="15">
        <v>5.5</v>
      </c>
      <c r="E26" s="86"/>
      <c r="F26" s="86"/>
      <c r="G26" s="86"/>
      <c r="H26" s="86">
        <v>1</v>
      </c>
      <c r="I26" s="86">
        <v>1</v>
      </c>
      <c r="J26" s="86"/>
      <c r="K26" s="86"/>
      <c r="L26" s="86">
        <v>1</v>
      </c>
      <c r="M26" s="86">
        <v>1</v>
      </c>
      <c r="N26" s="86"/>
      <c r="O26" s="86"/>
      <c r="P26" s="86">
        <v>1</v>
      </c>
      <c r="Q26" s="86"/>
      <c r="R26" s="86"/>
      <c r="S26" s="86"/>
      <c r="T26" s="86"/>
      <c r="U26" s="86"/>
      <c r="V26" s="86"/>
      <c r="W26" s="86">
        <v>1</v>
      </c>
      <c r="X26" s="86">
        <v>1</v>
      </c>
      <c r="Y26" s="86"/>
      <c r="Z26" s="86"/>
      <c r="AA26" s="86"/>
      <c r="AB26" s="86"/>
      <c r="AC26" s="86">
        <v>1</v>
      </c>
      <c r="AD26" s="86"/>
      <c r="AE26" s="86"/>
      <c r="AF26" s="86"/>
      <c r="AG26" s="86"/>
      <c r="AH26" s="86"/>
      <c r="AI26" s="86"/>
      <c r="AJ26" s="86"/>
      <c r="AK26" s="86"/>
      <c r="AL26" s="86"/>
      <c r="AM26" s="86">
        <v>1</v>
      </c>
      <c r="AN26" s="86"/>
      <c r="AO26" s="86"/>
      <c r="AP26" s="86">
        <v>1</v>
      </c>
      <c r="AQ26" s="86"/>
      <c r="AR26" s="86"/>
      <c r="AS26" s="86"/>
      <c r="AT26" s="86"/>
      <c r="AU26" s="86"/>
      <c r="AV26" s="86"/>
      <c r="AW26" s="86"/>
      <c r="AX26" s="86">
        <v>1</v>
      </c>
      <c r="AY26" s="86">
        <v>1</v>
      </c>
      <c r="AZ26" s="86">
        <v>1</v>
      </c>
      <c r="BA26" s="86"/>
      <c r="BB26" s="86">
        <v>1</v>
      </c>
      <c r="BC26" s="86"/>
      <c r="BD26" s="86"/>
      <c r="BE26" s="86"/>
      <c r="BF26" s="86"/>
      <c r="BG26" s="86">
        <f t="shared" si="4"/>
        <v>14</v>
      </c>
      <c r="BH26" s="112">
        <f t="shared" si="5"/>
        <v>0.26923076923076922</v>
      </c>
    </row>
    <row r="27" spans="1:60" x14ac:dyDescent="0.25">
      <c r="A27" t="s">
        <v>372</v>
      </c>
      <c r="B27" s="16" t="s">
        <v>78</v>
      </c>
      <c r="C27" t="s">
        <v>98</v>
      </c>
      <c r="D27" s="15">
        <v>5</v>
      </c>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f t="shared" si="4"/>
        <v>0</v>
      </c>
      <c r="BH27" s="112">
        <f t="shared" si="5"/>
        <v>0</v>
      </c>
    </row>
    <row r="28" spans="1:60" x14ac:dyDescent="0.25">
      <c r="A28" t="s">
        <v>47</v>
      </c>
      <c r="B28" s="16" t="s">
        <v>79</v>
      </c>
      <c r="C28" t="s">
        <v>98</v>
      </c>
      <c r="D28" s="15">
        <v>5</v>
      </c>
      <c r="E28" s="86"/>
      <c r="F28" s="86"/>
      <c r="G28" s="86"/>
      <c r="H28" s="86">
        <v>1</v>
      </c>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v>1</v>
      </c>
      <c r="AH28" s="86"/>
      <c r="AI28" s="86"/>
      <c r="AJ28" s="86"/>
      <c r="AK28" s="86"/>
      <c r="AL28" s="86"/>
      <c r="AM28" s="86"/>
      <c r="AN28" s="86"/>
      <c r="AO28" s="86"/>
      <c r="AP28" s="86"/>
      <c r="AQ28" s="86"/>
      <c r="AR28" s="86"/>
      <c r="AS28" s="86"/>
      <c r="AT28" s="86">
        <v>1</v>
      </c>
      <c r="AU28" s="86"/>
      <c r="AV28" s="86"/>
      <c r="AW28" s="86"/>
      <c r="AX28" s="86"/>
      <c r="AY28" s="86"/>
      <c r="AZ28" s="86"/>
      <c r="BA28" s="86"/>
      <c r="BB28" s="86">
        <v>1</v>
      </c>
      <c r="BC28" s="86">
        <v>1</v>
      </c>
      <c r="BD28" s="86"/>
      <c r="BE28" s="86"/>
      <c r="BF28" s="86"/>
      <c r="BG28" s="86">
        <f t="shared" si="4"/>
        <v>5</v>
      </c>
      <c r="BH28" s="112">
        <f t="shared" si="5"/>
        <v>9.6153846153846159E-2</v>
      </c>
    </row>
    <row r="29" spans="1:60" x14ac:dyDescent="0.25">
      <c r="A29" t="s">
        <v>39</v>
      </c>
      <c r="B29" s="16" t="s">
        <v>80</v>
      </c>
      <c r="C29" t="s">
        <v>98</v>
      </c>
      <c r="D29" s="15">
        <v>5</v>
      </c>
      <c r="E29" s="86"/>
      <c r="F29" s="86"/>
      <c r="G29" s="86"/>
      <c r="H29" s="86"/>
      <c r="I29" s="86"/>
      <c r="J29" s="86"/>
      <c r="K29" s="86"/>
      <c r="L29" s="86">
        <v>1</v>
      </c>
      <c r="M29" s="86"/>
      <c r="N29" s="88">
        <v>1</v>
      </c>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v>1</v>
      </c>
      <c r="AY29" s="86"/>
      <c r="AZ29" s="86"/>
      <c r="BA29" s="86"/>
      <c r="BB29" s="86"/>
      <c r="BC29" s="86"/>
      <c r="BD29" s="86"/>
      <c r="BE29" s="86"/>
      <c r="BF29" s="86"/>
      <c r="BG29" s="86">
        <f t="shared" si="4"/>
        <v>3</v>
      </c>
      <c r="BH29" s="112">
        <f t="shared" si="5"/>
        <v>5.7692307692307696E-2</v>
      </c>
    </row>
    <row r="30" spans="1:60" x14ac:dyDescent="0.25">
      <c r="A30" t="s">
        <v>85</v>
      </c>
      <c r="B30" s="16" t="s">
        <v>80</v>
      </c>
      <c r="C30" t="s">
        <v>98</v>
      </c>
      <c r="D30" s="15">
        <v>5</v>
      </c>
      <c r="E30" s="86"/>
      <c r="F30" s="86"/>
      <c r="G30" s="86"/>
      <c r="H30" s="86"/>
      <c r="I30" s="86"/>
      <c r="J30" s="86">
        <v>1</v>
      </c>
      <c r="K30" s="86">
        <v>1</v>
      </c>
      <c r="L30" s="86"/>
      <c r="M30" s="86"/>
      <c r="N30" s="86"/>
      <c r="O30" s="86">
        <v>1</v>
      </c>
      <c r="P30" s="86"/>
      <c r="Q30" s="86">
        <v>1</v>
      </c>
      <c r="R30" s="86"/>
      <c r="S30" s="86">
        <v>1</v>
      </c>
      <c r="T30" s="86">
        <v>1</v>
      </c>
      <c r="U30" s="86"/>
      <c r="V30" s="86"/>
      <c r="W30" s="86"/>
      <c r="X30" s="86"/>
      <c r="Y30" s="86"/>
      <c r="Z30" s="86">
        <v>1</v>
      </c>
      <c r="AA30" s="86"/>
      <c r="AB30" s="86">
        <v>1</v>
      </c>
      <c r="AC30" s="86">
        <v>1</v>
      </c>
      <c r="AD30" s="86">
        <v>1</v>
      </c>
      <c r="AE30" s="86">
        <v>1</v>
      </c>
      <c r="AF30" s="86">
        <v>1</v>
      </c>
      <c r="AG30" s="86"/>
      <c r="AH30" s="86"/>
      <c r="AI30" s="86"/>
      <c r="AJ30" s="86"/>
      <c r="AK30" s="86"/>
      <c r="AL30" s="86"/>
      <c r="AM30" s="86"/>
      <c r="AN30" s="86"/>
      <c r="AO30" s="86"/>
      <c r="AP30" s="86"/>
      <c r="AQ30" s="86"/>
      <c r="AR30" s="86">
        <v>1</v>
      </c>
      <c r="AS30" s="86">
        <v>1</v>
      </c>
      <c r="AT30" s="86"/>
      <c r="AU30" s="86">
        <v>1</v>
      </c>
      <c r="AV30" s="86">
        <v>1</v>
      </c>
      <c r="AW30" s="86">
        <v>1</v>
      </c>
      <c r="AX30" s="86">
        <v>1</v>
      </c>
      <c r="AY30" s="86">
        <v>1</v>
      </c>
      <c r="AZ30" s="86"/>
      <c r="BA30" s="86"/>
      <c r="BB30" s="86"/>
      <c r="BC30" s="86"/>
      <c r="BD30" s="86"/>
      <c r="BE30" s="86"/>
      <c r="BF30" s="86"/>
      <c r="BG30" s="86">
        <f t="shared" si="4"/>
        <v>19</v>
      </c>
      <c r="BH30" s="112">
        <f t="shared" si="5"/>
        <v>0.36538461538461536</v>
      </c>
    </row>
    <row r="31" spans="1:60" x14ac:dyDescent="0.25">
      <c r="A31" t="s">
        <v>38</v>
      </c>
      <c r="B31" s="16" t="s">
        <v>80</v>
      </c>
      <c r="C31" t="s">
        <v>98</v>
      </c>
      <c r="D31" s="15">
        <v>4.5</v>
      </c>
      <c r="E31" s="86">
        <v>1</v>
      </c>
      <c r="F31" s="86">
        <v>1</v>
      </c>
      <c r="G31" s="86">
        <v>1</v>
      </c>
      <c r="H31" s="89">
        <v>1</v>
      </c>
      <c r="I31" s="86"/>
      <c r="J31" s="86"/>
      <c r="K31" s="86"/>
      <c r="L31" s="86"/>
      <c r="M31" s="86"/>
      <c r="N31" s="86"/>
      <c r="O31" s="86">
        <v>1</v>
      </c>
      <c r="P31" s="86"/>
      <c r="Q31" s="86"/>
      <c r="R31" s="86">
        <v>1</v>
      </c>
      <c r="S31" s="86"/>
      <c r="T31" s="86">
        <v>1</v>
      </c>
      <c r="U31" s="86"/>
      <c r="V31" s="86">
        <v>1</v>
      </c>
      <c r="W31" s="86"/>
      <c r="X31" s="86"/>
      <c r="Y31" s="86">
        <v>1</v>
      </c>
      <c r="Z31" s="86"/>
      <c r="AA31" s="86"/>
      <c r="AB31" s="86"/>
      <c r="AC31" s="86"/>
      <c r="AD31" s="86">
        <v>1</v>
      </c>
      <c r="AE31" s="86">
        <v>1</v>
      </c>
      <c r="AF31" s="86"/>
      <c r="AG31" s="86"/>
      <c r="AH31" s="86">
        <v>1</v>
      </c>
      <c r="AI31" s="86">
        <v>1</v>
      </c>
      <c r="AJ31" s="86">
        <v>1</v>
      </c>
      <c r="AK31" s="86">
        <v>1</v>
      </c>
      <c r="AL31" s="86">
        <v>1</v>
      </c>
      <c r="AM31" s="86">
        <v>1</v>
      </c>
      <c r="AN31" s="86">
        <v>1</v>
      </c>
      <c r="AO31" s="86">
        <v>1</v>
      </c>
      <c r="AP31" s="86"/>
      <c r="AQ31" s="86">
        <v>1</v>
      </c>
      <c r="AR31" s="86"/>
      <c r="AS31" s="86"/>
      <c r="AT31" s="86"/>
      <c r="AU31" s="86"/>
      <c r="AV31" s="86">
        <v>1</v>
      </c>
      <c r="AW31" s="86">
        <v>1</v>
      </c>
      <c r="AX31" s="86"/>
      <c r="AY31" s="86"/>
      <c r="AZ31" s="86">
        <v>1</v>
      </c>
      <c r="BA31" s="86">
        <v>1</v>
      </c>
      <c r="BB31" s="86"/>
      <c r="BC31" s="86"/>
      <c r="BD31" s="86">
        <v>1</v>
      </c>
      <c r="BE31" s="86"/>
      <c r="BF31" s="86"/>
      <c r="BG31" s="86">
        <f t="shared" si="4"/>
        <v>25</v>
      </c>
      <c r="BH31" s="112">
        <f t="shared" si="5"/>
        <v>0.48076923076923078</v>
      </c>
    </row>
    <row r="32" spans="1:60" x14ac:dyDescent="0.25">
      <c r="A32" t="s">
        <v>35</v>
      </c>
      <c r="B32" s="16" t="s">
        <v>80</v>
      </c>
      <c r="C32" t="s">
        <v>98</v>
      </c>
      <c r="D32" s="15">
        <v>4.5</v>
      </c>
      <c r="E32" s="86"/>
      <c r="F32" s="86"/>
      <c r="G32" s="86">
        <v>1</v>
      </c>
      <c r="H32" s="86"/>
      <c r="I32" s="86"/>
      <c r="J32" s="86"/>
      <c r="K32" s="86"/>
      <c r="L32" s="86"/>
      <c r="M32" s="86"/>
      <c r="N32" s="86"/>
      <c r="O32" s="86"/>
      <c r="P32" s="86"/>
      <c r="Q32" s="86"/>
      <c r="R32" s="86"/>
      <c r="S32" s="86"/>
      <c r="T32" s="86">
        <v>1</v>
      </c>
      <c r="U32" s="86"/>
      <c r="V32" s="86"/>
      <c r="W32" s="86"/>
      <c r="X32" s="86"/>
      <c r="Y32" s="86">
        <v>1</v>
      </c>
      <c r="Z32" s="86"/>
      <c r="AA32" s="86"/>
      <c r="AB32" s="86"/>
      <c r="AC32" s="86"/>
      <c r="AD32" s="86">
        <v>1</v>
      </c>
      <c r="AE32" s="86"/>
      <c r="AF32" s="86">
        <v>1</v>
      </c>
      <c r="AG32" s="86"/>
      <c r="AH32" s="86"/>
      <c r="AI32" s="86"/>
      <c r="AJ32" s="86"/>
      <c r="AK32" s="86"/>
      <c r="AL32" s="86"/>
      <c r="AM32" s="86"/>
      <c r="AN32" s="86"/>
      <c r="AO32" s="86"/>
      <c r="AP32" s="86"/>
      <c r="AQ32" s="86"/>
      <c r="AR32" s="86"/>
      <c r="AS32" s="86"/>
      <c r="AT32" s="86"/>
      <c r="AU32" s="86">
        <v>1</v>
      </c>
      <c r="AV32" s="86"/>
      <c r="AW32" s="86"/>
      <c r="AX32" s="86"/>
      <c r="AY32" s="86"/>
      <c r="AZ32" s="86"/>
      <c r="BA32" s="86"/>
      <c r="BB32" s="86"/>
      <c r="BC32" s="86"/>
      <c r="BD32" s="86"/>
      <c r="BE32" s="86"/>
      <c r="BF32" s="86"/>
      <c r="BG32" s="86">
        <f t="shared" si="4"/>
        <v>6</v>
      </c>
      <c r="BH32" s="112">
        <f t="shared" si="5"/>
        <v>0.11538461538461539</v>
      </c>
    </row>
    <row r="33" spans="1:60" x14ac:dyDescent="0.25">
      <c r="A33" t="s">
        <v>357</v>
      </c>
      <c r="B33" s="16" t="s">
        <v>80</v>
      </c>
      <c r="C33" t="s">
        <v>98</v>
      </c>
      <c r="D33" s="15">
        <v>4.5</v>
      </c>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f t="shared" si="4"/>
        <v>0</v>
      </c>
      <c r="BH33" s="112">
        <f t="shared" si="5"/>
        <v>0</v>
      </c>
    </row>
    <row r="34" spans="1:60" x14ac:dyDescent="0.25">
      <c r="A34" t="s">
        <v>123</v>
      </c>
      <c r="B34" s="16" t="s">
        <v>78</v>
      </c>
      <c r="C34" t="s">
        <v>105</v>
      </c>
      <c r="D34" s="15">
        <v>10</v>
      </c>
      <c r="E34" s="88">
        <v>1</v>
      </c>
      <c r="F34" s="86"/>
      <c r="G34" s="86"/>
      <c r="H34" s="86"/>
      <c r="I34" s="86"/>
      <c r="J34" s="86"/>
      <c r="K34" s="86"/>
      <c r="L34" s="88">
        <v>1</v>
      </c>
      <c r="M34" s="86"/>
      <c r="N34" s="86"/>
      <c r="O34" s="86"/>
      <c r="P34" s="86"/>
      <c r="Q34" s="86"/>
      <c r="R34" s="86"/>
      <c r="S34" s="88">
        <v>1</v>
      </c>
      <c r="T34" s="86">
        <v>1</v>
      </c>
      <c r="U34" s="88">
        <v>1</v>
      </c>
      <c r="V34" s="88">
        <v>1</v>
      </c>
      <c r="W34" s="86"/>
      <c r="X34" s="86"/>
      <c r="Y34" s="86"/>
      <c r="Z34" s="89">
        <v>1</v>
      </c>
      <c r="AA34" s="86"/>
      <c r="AB34" s="86"/>
      <c r="AC34" s="88">
        <v>1</v>
      </c>
      <c r="AD34" s="89">
        <v>1</v>
      </c>
      <c r="AE34" s="86"/>
      <c r="AF34" s="86"/>
      <c r="AG34" s="86"/>
      <c r="AH34" s="86"/>
      <c r="AI34" s="86"/>
      <c r="AJ34" s="86"/>
      <c r="AK34" s="86"/>
      <c r="AL34" s="86"/>
      <c r="AM34" s="86"/>
      <c r="AN34" s="86"/>
      <c r="AO34" s="86"/>
      <c r="AP34" s="88">
        <v>1</v>
      </c>
      <c r="AQ34" s="86"/>
      <c r="AR34" s="86"/>
      <c r="AS34" s="86"/>
      <c r="AT34" s="88">
        <v>1</v>
      </c>
      <c r="AU34" s="86"/>
      <c r="AV34" s="86">
        <v>1</v>
      </c>
      <c r="AW34" s="86"/>
      <c r="AX34" s="86"/>
      <c r="AY34" s="86"/>
      <c r="AZ34" s="88">
        <v>1</v>
      </c>
      <c r="BA34" s="86">
        <v>1</v>
      </c>
      <c r="BB34" s="86"/>
      <c r="BC34" s="86"/>
      <c r="BD34" s="88">
        <v>1</v>
      </c>
      <c r="BE34" s="86"/>
      <c r="BF34" s="86"/>
      <c r="BG34" s="86">
        <f t="shared" si="4"/>
        <v>15</v>
      </c>
      <c r="BH34" s="112">
        <f t="shared" si="5"/>
        <v>0.28846153846153844</v>
      </c>
    </row>
    <row r="35" spans="1:60" x14ac:dyDescent="0.25">
      <c r="A35" t="s">
        <v>33</v>
      </c>
      <c r="B35" s="16" t="s">
        <v>79</v>
      </c>
      <c r="C35" t="s">
        <v>105</v>
      </c>
      <c r="D35" s="15">
        <v>8.5</v>
      </c>
      <c r="E35" s="86"/>
      <c r="F35" s="86"/>
      <c r="G35" s="86"/>
      <c r="H35" s="86"/>
      <c r="I35" s="86"/>
      <c r="J35" s="86">
        <v>1</v>
      </c>
      <c r="K35" s="86"/>
      <c r="L35" s="86"/>
      <c r="M35" s="88">
        <v>1</v>
      </c>
      <c r="N35" s="86"/>
      <c r="O35" s="86"/>
      <c r="P35" s="86"/>
      <c r="Q35" s="86">
        <v>1</v>
      </c>
      <c r="R35" s="86">
        <v>1</v>
      </c>
      <c r="S35" s="86"/>
      <c r="T35" s="86"/>
      <c r="U35" s="89">
        <v>1</v>
      </c>
      <c r="V35" s="86"/>
      <c r="W35" s="86"/>
      <c r="X35" s="86">
        <v>1</v>
      </c>
      <c r="Y35" s="86"/>
      <c r="Z35" s="86"/>
      <c r="AA35" s="86"/>
      <c r="AB35" s="86">
        <v>1</v>
      </c>
      <c r="AC35" s="86"/>
      <c r="AD35" s="86"/>
      <c r="AE35" s="97"/>
      <c r="AF35" s="89">
        <v>1</v>
      </c>
      <c r="AG35" s="86"/>
      <c r="AH35" s="89">
        <v>1</v>
      </c>
      <c r="AI35" s="86"/>
      <c r="AJ35" s="86"/>
      <c r="AK35" s="86"/>
      <c r="AL35" s="86">
        <v>1</v>
      </c>
      <c r="AM35" s="86"/>
      <c r="AN35" s="86"/>
      <c r="AO35" s="86"/>
      <c r="AP35" s="86"/>
      <c r="AQ35" s="86"/>
      <c r="AR35" s="86"/>
      <c r="AS35" s="86">
        <v>1</v>
      </c>
      <c r="AT35" s="86"/>
      <c r="AU35" s="86"/>
      <c r="AV35" s="89">
        <v>1</v>
      </c>
      <c r="AW35" s="86"/>
      <c r="AX35" s="86"/>
      <c r="AY35" s="86"/>
      <c r="AZ35" s="86"/>
      <c r="BA35" s="86"/>
      <c r="BB35" s="86"/>
      <c r="BC35" s="86"/>
      <c r="BD35" s="86"/>
      <c r="BE35" s="86"/>
      <c r="BF35" s="86"/>
      <c r="BG35" s="86">
        <f t="shared" si="4"/>
        <v>12</v>
      </c>
      <c r="BH35" s="112">
        <f t="shared" si="5"/>
        <v>0.23076923076923078</v>
      </c>
    </row>
    <row r="36" spans="1:60" x14ac:dyDescent="0.25">
      <c r="A36" t="s">
        <v>81</v>
      </c>
      <c r="B36" s="16" t="s">
        <v>78</v>
      </c>
      <c r="C36" t="s">
        <v>105</v>
      </c>
      <c r="D36" s="15">
        <v>7.5</v>
      </c>
      <c r="E36" s="86"/>
      <c r="F36" s="89">
        <v>1</v>
      </c>
      <c r="G36" s="86"/>
      <c r="H36" s="86"/>
      <c r="I36" s="86"/>
      <c r="J36" s="86"/>
      <c r="K36" s="86"/>
      <c r="L36" s="86"/>
      <c r="M36" s="86"/>
      <c r="N36" s="86"/>
      <c r="O36" s="86"/>
      <c r="P36" s="88">
        <v>1</v>
      </c>
      <c r="Q36" s="86"/>
      <c r="R36" s="86"/>
      <c r="S36" s="86"/>
      <c r="T36" s="89">
        <v>1</v>
      </c>
      <c r="U36" s="86"/>
      <c r="V36" s="86"/>
      <c r="W36" s="86"/>
      <c r="X36" s="86"/>
      <c r="Y36" s="89">
        <v>1</v>
      </c>
      <c r="Z36" s="86"/>
      <c r="AA36" s="86"/>
      <c r="AB36" s="86"/>
      <c r="AC36" s="86"/>
      <c r="AD36" s="86"/>
      <c r="AE36" s="86">
        <v>1</v>
      </c>
      <c r="AF36" s="86"/>
      <c r="AG36" s="86">
        <v>1</v>
      </c>
      <c r="AH36" s="86"/>
      <c r="AI36" s="86"/>
      <c r="AJ36" s="89">
        <v>1</v>
      </c>
      <c r="AK36" s="86">
        <v>1</v>
      </c>
      <c r="AL36" s="86"/>
      <c r="AM36" s="86">
        <v>1</v>
      </c>
      <c r="AN36" s="86">
        <v>1</v>
      </c>
      <c r="AO36" s="86">
        <v>1</v>
      </c>
      <c r="AP36" s="86"/>
      <c r="AQ36" s="86">
        <v>1</v>
      </c>
      <c r="AR36" s="86"/>
      <c r="AS36" s="88">
        <v>1</v>
      </c>
      <c r="AT36" s="86"/>
      <c r="AU36" s="86"/>
      <c r="AV36" s="88">
        <v>1</v>
      </c>
      <c r="AW36" s="89">
        <v>1</v>
      </c>
      <c r="AX36" s="86"/>
      <c r="AY36" s="86"/>
      <c r="AZ36" s="86">
        <v>1</v>
      </c>
      <c r="BA36" s="86"/>
      <c r="BB36" s="86">
        <v>1</v>
      </c>
      <c r="BC36" s="86">
        <v>1</v>
      </c>
      <c r="BD36" s="86"/>
      <c r="BE36" s="86"/>
      <c r="BF36" s="86"/>
      <c r="BG36" s="86">
        <f t="shared" si="4"/>
        <v>18</v>
      </c>
      <c r="BH36" s="112">
        <f t="shared" si="5"/>
        <v>0.34615384615384615</v>
      </c>
    </row>
    <row r="37" spans="1:60" x14ac:dyDescent="0.25">
      <c r="A37" t="s">
        <v>16</v>
      </c>
      <c r="B37" s="16" t="s">
        <v>80</v>
      </c>
      <c r="C37" t="s">
        <v>105</v>
      </c>
      <c r="D37" s="15">
        <v>7.5</v>
      </c>
      <c r="E37" s="86"/>
      <c r="F37" s="86"/>
      <c r="G37" s="86"/>
      <c r="H37" s="86"/>
      <c r="I37" s="86">
        <v>1</v>
      </c>
      <c r="J37" s="86"/>
      <c r="K37" s="86">
        <v>1</v>
      </c>
      <c r="L37" s="89">
        <v>1</v>
      </c>
      <c r="M37" s="89">
        <v>1</v>
      </c>
      <c r="N37" s="89">
        <v>1</v>
      </c>
      <c r="O37" s="86"/>
      <c r="P37" s="86"/>
      <c r="Q37" s="86"/>
      <c r="R37" s="89">
        <v>1</v>
      </c>
      <c r="S37" s="86"/>
      <c r="T37" s="86"/>
      <c r="U37" s="86"/>
      <c r="V37" s="86"/>
      <c r="W37" s="86">
        <v>1</v>
      </c>
      <c r="X37" s="86"/>
      <c r="Y37" s="86"/>
      <c r="Z37" s="86"/>
      <c r="AA37" s="89">
        <v>1</v>
      </c>
      <c r="AB37" s="86">
        <v>1</v>
      </c>
      <c r="AC37" s="86"/>
      <c r="AD37" s="86"/>
      <c r="AE37" s="88">
        <v>1</v>
      </c>
      <c r="AF37" s="86">
        <v>1</v>
      </c>
      <c r="AG37" s="86"/>
      <c r="AH37" s="86"/>
      <c r="AI37" s="86"/>
      <c r="AJ37" s="86"/>
      <c r="AK37" s="86"/>
      <c r="AL37" s="89">
        <v>1</v>
      </c>
      <c r="AM37" s="86"/>
      <c r="AN37" s="86"/>
      <c r="AO37" s="86"/>
      <c r="AP37" s="86"/>
      <c r="AQ37" s="88">
        <v>1</v>
      </c>
      <c r="AR37" s="86"/>
      <c r="AS37" s="86"/>
      <c r="AT37" s="86">
        <v>1</v>
      </c>
      <c r="AU37" s="86"/>
      <c r="AV37" s="86"/>
      <c r="AW37" s="86"/>
      <c r="AX37" s="86">
        <v>1</v>
      </c>
      <c r="AY37" s="88">
        <v>1</v>
      </c>
      <c r="AZ37" s="86"/>
      <c r="BA37" s="86"/>
      <c r="BB37" s="86"/>
      <c r="BC37" s="86">
        <v>1</v>
      </c>
      <c r="BD37" s="86"/>
      <c r="BE37" s="86"/>
      <c r="BF37" s="86"/>
      <c r="BG37" s="86">
        <f t="shared" si="4"/>
        <v>17</v>
      </c>
      <c r="BH37" s="112">
        <f t="shared" si="5"/>
        <v>0.32692307692307693</v>
      </c>
    </row>
    <row r="38" spans="1:60" x14ac:dyDescent="0.25">
      <c r="A38" t="s">
        <v>23</v>
      </c>
      <c r="B38" s="16" t="s">
        <v>78</v>
      </c>
      <c r="C38" t="s">
        <v>105</v>
      </c>
      <c r="D38" s="15">
        <v>7</v>
      </c>
      <c r="E38" s="86"/>
      <c r="F38" s="86"/>
      <c r="G38" s="86"/>
      <c r="H38" s="86">
        <v>1</v>
      </c>
      <c r="I38" s="86"/>
      <c r="J38" s="86"/>
      <c r="K38" s="89">
        <v>1</v>
      </c>
      <c r="L38" s="86"/>
      <c r="M38" s="86">
        <v>1</v>
      </c>
      <c r="N38" s="86">
        <v>1</v>
      </c>
      <c r="O38" s="86">
        <v>1</v>
      </c>
      <c r="P38" s="86"/>
      <c r="Q38" s="86"/>
      <c r="R38" s="86">
        <v>1</v>
      </c>
      <c r="S38" s="86"/>
      <c r="T38" s="86"/>
      <c r="U38" s="86"/>
      <c r="V38" s="86"/>
      <c r="W38" s="86"/>
      <c r="X38" s="86"/>
      <c r="Y38" s="86">
        <v>1</v>
      </c>
      <c r="Z38" s="86"/>
      <c r="AA38" s="86"/>
      <c r="AB38" s="86"/>
      <c r="AC38" s="86"/>
      <c r="AD38" s="86"/>
      <c r="AE38" s="86">
        <v>1</v>
      </c>
      <c r="AF38" s="86"/>
      <c r="AG38" s="86"/>
      <c r="AH38" s="86"/>
      <c r="AI38" s="86"/>
      <c r="AJ38" s="86"/>
      <c r="AK38" s="86">
        <v>1</v>
      </c>
      <c r="AL38" s="86"/>
      <c r="AM38" s="86"/>
      <c r="AN38" s="86"/>
      <c r="AO38" s="86"/>
      <c r="AP38" s="86"/>
      <c r="AQ38" s="86"/>
      <c r="AR38" s="89">
        <v>1</v>
      </c>
      <c r="AS38" s="86"/>
      <c r="AT38" s="86"/>
      <c r="AU38" s="86"/>
      <c r="AV38" s="86"/>
      <c r="AW38" s="86">
        <v>1</v>
      </c>
      <c r="AX38" s="86">
        <v>1</v>
      </c>
      <c r="AY38" s="86"/>
      <c r="AZ38" s="86"/>
      <c r="BA38" s="86">
        <v>1</v>
      </c>
      <c r="BB38" s="89">
        <v>1</v>
      </c>
      <c r="BC38" s="86"/>
      <c r="BD38" s="86"/>
      <c r="BE38" s="86"/>
      <c r="BF38" s="86"/>
      <c r="BG38" s="86">
        <f t="shared" si="4"/>
        <v>14</v>
      </c>
      <c r="BH38" s="112">
        <f t="shared" si="5"/>
        <v>0.26923076923076922</v>
      </c>
    </row>
    <row r="39" spans="1:60" x14ac:dyDescent="0.25">
      <c r="A39" t="s">
        <v>86</v>
      </c>
      <c r="B39" s="16" t="s">
        <v>80</v>
      </c>
      <c r="C39" t="s">
        <v>105</v>
      </c>
      <c r="D39" s="15">
        <v>6.5</v>
      </c>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8">
        <v>1</v>
      </c>
      <c r="AH39" s="86"/>
      <c r="AI39" s="86"/>
      <c r="AJ39" s="86"/>
      <c r="AK39" s="86"/>
      <c r="AL39" s="86"/>
      <c r="AM39" s="86"/>
      <c r="AN39" s="86"/>
      <c r="AO39" s="86"/>
      <c r="AP39" s="86"/>
      <c r="AQ39" s="86"/>
      <c r="AR39" s="86"/>
      <c r="AS39" s="86"/>
      <c r="AT39" s="86"/>
      <c r="AU39" s="86"/>
      <c r="AV39" s="86"/>
      <c r="AW39" s="86"/>
      <c r="AX39" s="86"/>
      <c r="AY39" s="86"/>
      <c r="AZ39" s="86"/>
      <c r="BA39" s="86"/>
      <c r="BB39" s="86">
        <v>1</v>
      </c>
      <c r="BC39" s="86"/>
      <c r="BD39" s="86"/>
      <c r="BE39" s="86">
        <v>1</v>
      </c>
      <c r="BF39" s="86"/>
      <c r="BG39" s="86">
        <f t="shared" si="4"/>
        <v>3</v>
      </c>
      <c r="BH39" s="112">
        <f t="shared" si="5"/>
        <v>5.7692307692307696E-2</v>
      </c>
    </row>
    <row r="40" spans="1:60" x14ac:dyDescent="0.25">
      <c r="A40" t="s">
        <v>25</v>
      </c>
      <c r="B40" s="16" t="s">
        <v>80</v>
      </c>
      <c r="C40" t="s">
        <v>105</v>
      </c>
      <c r="D40" s="15">
        <v>6.5</v>
      </c>
      <c r="E40" s="86">
        <v>1</v>
      </c>
      <c r="F40" s="86"/>
      <c r="G40" s="86">
        <v>1</v>
      </c>
      <c r="H40" s="86"/>
      <c r="I40" s="86"/>
      <c r="J40" s="88">
        <v>1</v>
      </c>
      <c r="K40" s="86">
        <v>1</v>
      </c>
      <c r="L40" s="86"/>
      <c r="M40" s="86"/>
      <c r="N40" s="86"/>
      <c r="O40" s="86"/>
      <c r="P40" s="86">
        <v>1</v>
      </c>
      <c r="Q40" s="86">
        <v>1</v>
      </c>
      <c r="R40" s="88">
        <v>1</v>
      </c>
      <c r="S40" s="89">
        <v>1</v>
      </c>
      <c r="T40" s="86">
        <v>1</v>
      </c>
      <c r="U40" s="86"/>
      <c r="V40" s="86">
        <v>1</v>
      </c>
      <c r="W40" s="86"/>
      <c r="X40" s="86">
        <v>1</v>
      </c>
      <c r="Y40" s="86"/>
      <c r="Z40" s="86">
        <v>1</v>
      </c>
      <c r="AA40" s="86"/>
      <c r="AB40" s="86"/>
      <c r="AC40" s="89">
        <v>1</v>
      </c>
      <c r="AD40" s="86"/>
      <c r="AE40" s="86"/>
      <c r="AF40" s="86">
        <v>1</v>
      </c>
      <c r="AG40" s="86"/>
      <c r="AH40" s="86"/>
      <c r="AI40" s="86"/>
      <c r="AJ40" s="86">
        <v>1</v>
      </c>
      <c r="AK40" s="86"/>
      <c r="AL40" s="86"/>
      <c r="AM40" s="86"/>
      <c r="AN40" s="86">
        <v>1</v>
      </c>
      <c r="AO40" s="86">
        <v>1</v>
      </c>
      <c r="AP40" s="86"/>
      <c r="AQ40" s="89">
        <v>1</v>
      </c>
      <c r="AR40" s="86"/>
      <c r="AS40" s="86"/>
      <c r="AT40" s="86"/>
      <c r="AU40" s="86"/>
      <c r="AV40" s="86"/>
      <c r="AW40" s="86"/>
      <c r="AX40" s="89">
        <v>1</v>
      </c>
      <c r="AY40" s="86"/>
      <c r="AZ40" s="86"/>
      <c r="BA40" s="86">
        <v>1</v>
      </c>
      <c r="BB40" s="86"/>
      <c r="BC40" s="86"/>
      <c r="BD40" s="86"/>
      <c r="BE40" s="89">
        <v>1</v>
      </c>
      <c r="BF40" s="86"/>
      <c r="BG40" s="86">
        <f t="shared" si="4"/>
        <v>21</v>
      </c>
      <c r="BH40" s="112">
        <f t="shared" si="5"/>
        <v>0.40384615384615385</v>
      </c>
    </row>
    <row r="41" spans="1:60" x14ac:dyDescent="0.25">
      <c r="A41" t="s">
        <v>83</v>
      </c>
      <c r="B41" s="16" t="s">
        <v>79</v>
      </c>
      <c r="C41" t="s">
        <v>105</v>
      </c>
      <c r="D41" s="15">
        <v>6</v>
      </c>
      <c r="E41" s="86"/>
      <c r="F41" s="88">
        <v>1</v>
      </c>
      <c r="G41" s="86"/>
      <c r="H41" s="86"/>
      <c r="I41" s="86">
        <v>1</v>
      </c>
      <c r="J41" s="86"/>
      <c r="K41" s="86">
        <v>1</v>
      </c>
      <c r="L41" s="86">
        <v>1</v>
      </c>
      <c r="M41" s="86"/>
      <c r="N41" s="86"/>
      <c r="O41" s="86"/>
      <c r="P41" s="86"/>
      <c r="Q41" s="89">
        <v>1</v>
      </c>
      <c r="R41" s="86"/>
      <c r="S41" s="86">
        <v>1</v>
      </c>
      <c r="T41" s="86">
        <v>1</v>
      </c>
      <c r="U41" s="86">
        <v>1</v>
      </c>
      <c r="V41" s="86"/>
      <c r="W41" s="86">
        <v>1</v>
      </c>
      <c r="X41" s="86"/>
      <c r="Y41" s="88">
        <v>1</v>
      </c>
      <c r="Z41" s="86">
        <v>1</v>
      </c>
      <c r="AA41" s="88">
        <v>1</v>
      </c>
      <c r="AB41" s="86">
        <v>1</v>
      </c>
      <c r="AC41" s="86"/>
      <c r="AD41" s="86"/>
      <c r="AE41" s="86"/>
      <c r="AF41" s="86">
        <v>1</v>
      </c>
      <c r="AG41" s="86"/>
      <c r="AH41" s="86"/>
      <c r="AI41" s="86">
        <v>1</v>
      </c>
      <c r="AJ41" s="86">
        <v>1</v>
      </c>
      <c r="AK41" s="89">
        <v>1</v>
      </c>
      <c r="AL41" s="86"/>
      <c r="AM41" s="86"/>
      <c r="AN41" s="86"/>
      <c r="AO41" s="86"/>
      <c r="AP41" s="86">
        <v>1</v>
      </c>
      <c r="AQ41" s="86"/>
      <c r="AR41" s="86">
        <v>1</v>
      </c>
      <c r="AS41" s="86"/>
      <c r="AT41" s="86"/>
      <c r="AU41" s="88">
        <v>1</v>
      </c>
      <c r="AV41" s="86">
        <v>1</v>
      </c>
      <c r="AW41" s="88">
        <v>1</v>
      </c>
      <c r="AX41" s="86">
        <v>1</v>
      </c>
      <c r="AY41" s="86">
        <v>1</v>
      </c>
      <c r="AZ41" s="86"/>
      <c r="BA41" s="86"/>
      <c r="BB41" s="86"/>
      <c r="BC41" s="86"/>
      <c r="BD41" s="86">
        <v>1</v>
      </c>
      <c r="BE41" s="86"/>
      <c r="BF41" s="86"/>
      <c r="BG41" s="86">
        <f t="shared" si="4"/>
        <v>25</v>
      </c>
      <c r="BH41" s="112">
        <f t="shared" si="5"/>
        <v>0.48076923076923078</v>
      </c>
    </row>
    <row r="42" spans="1:60" x14ac:dyDescent="0.25">
      <c r="A42" t="s">
        <v>84</v>
      </c>
      <c r="B42" s="16" t="s">
        <v>79</v>
      </c>
      <c r="C42" t="s">
        <v>105</v>
      </c>
      <c r="D42" s="15">
        <v>6</v>
      </c>
      <c r="E42" s="86">
        <v>1</v>
      </c>
      <c r="F42" s="86"/>
      <c r="G42" s="86"/>
      <c r="H42" s="86"/>
      <c r="I42" s="89">
        <v>1</v>
      </c>
      <c r="J42" s="86"/>
      <c r="K42" s="86"/>
      <c r="L42" s="86"/>
      <c r="M42" s="86"/>
      <c r="N42" s="86">
        <v>1</v>
      </c>
      <c r="O42" s="86"/>
      <c r="P42" s="86">
        <v>1</v>
      </c>
      <c r="Q42" s="86">
        <v>1</v>
      </c>
      <c r="R42" s="86"/>
      <c r="S42" s="86"/>
      <c r="T42" s="86"/>
      <c r="U42" s="86"/>
      <c r="V42" s="86">
        <v>1</v>
      </c>
      <c r="W42" s="86"/>
      <c r="X42" s="86"/>
      <c r="Y42" s="86"/>
      <c r="Z42" s="86"/>
      <c r="AA42" s="86"/>
      <c r="AB42" s="86"/>
      <c r="AC42" s="86"/>
      <c r="AD42" s="86"/>
      <c r="AE42" s="86"/>
      <c r="AF42" s="86"/>
      <c r="AG42" s="86"/>
      <c r="AH42" s="86"/>
      <c r="AI42" s="86"/>
      <c r="AJ42" s="86">
        <v>1</v>
      </c>
      <c r="AK42" s="86"/>
      <c r="AL42" s="86"/>
      <c r="AM42" s="86">
        <v>1</v>
      </c>
      <c r="AN42" s="86"/>
      <c r="AO42" s="86"/>
      <c r="AP42" s="86">
        <v>1</v>
      </c>
      <c r="AQ42" s="86">
        <v>1</v>
      </c>
      <c r="AR42" s="86">
        <v>1</v>
      </c>
      <c r="AS42" s="89">
        <v>1</v>
      </c>
      <c r="AT42" s="86"/>
      <c r="AU42" s="86"/>
      <c r="AV42" s="86"/>
      <c r="AW42" s="86"/>
      <c r="AX42" s="86"/>
      <c r="AY42" s="86"/>
      <c r="AZ42" s="86">
        <v>1</v>
      </c>
      <c r="BA42" s="86"/>
      <c r="BB42" s="86"/>
      <c r="BC42" s="86"/>
      <c r="BD42" s="86"/>
      <c r="BE42" s="86"/>
      <c r="BF42" s="86"/>
      <c r="BG42" s="86">
        <f t="shared" si="4"/>
        <v>13</v>
      </c>
      <c r="BH42" s="112">
        <f t="shared" si="5"/>
        <v>0.25</v>
      </c>
    </row>
    <row r="43" spans="1:60" x14ac:dyDescent="0.25">
      <c r="A43" t="s">
        <v>30</v>
      </c>
      <c r="B43" s="16" t="s">
        <v>79</v>
      </c>
      <c r="C43" t="s">
        <v>105</v>
      </c>
      <c r="D43" s="15">
        <v>5</v>
      </c>
      <c r="E43" s="86"/>
      <c r="F43" s="86"/>
      <c r="G43" s="86"/>
      <c r="H43" s="86">
        <v>1</v>
      </c>
      <c r="I43" s="86"/>
      <c r="J43" s="86"/>
      <c r="K43" s="86"/>
      <c r="L43" s="86"/>
      <c r="M43" s="86"/>
      <c r="N43" s="86"/>
      <c r="O43" s="86"/>
      <c r="P43" s="86"/>
      <c r="Q43" s="86"/>
      <c r="R43" s="86"/>
      <c r="S43" s="86"/>
      <c r="T43" s="86"/>
      <c r="U43" s="86">
        <v>1</v>
      </c>
      <c r="V43" s="86"/>
      <c r="W43" s="86"/>
      <c r="X43" s="86"/>
      <c r="Y43" s="86"/>
      <c r="Z43" s="86"/>
      <c r="AA43" s="86">
        <v>1</v>
      </c>
      <c r="AB43" s="86"/>
      <c r="AC43" s="86"/>
      <c r="AD43" s="86">
        <v>1</v>
      </c>
      <c r="AE43" s="86"/>
      <c r="AF43" s="86"/>
      <c r="AG43" s="86"/>
      <c r="AH43" s="86"/>
      <c r="AI43" s="86"/>
      <c r="AJ43" s="86"/>
      <c r="AK43" s="86"/>
      <c r="AL43" s="86"/>
      <c r="AM43" s="86"/>
      <c r="AN43" s="86"/>
      <c r="AO43" s="86"/>
      <c r="AP43" s="86"/>
      <c r="AQ43" s="86"/>
      <c r="AR43" s="86"/>
      <c r="AS43" s="86"/>
      <c r="AT43" s="86">
        <v>1</v>
      </c>
      <c r="AU43" s="86"/>
      <c r="AV43" s="86"/>
      <c r="AW43" s="86"/>
      <c r="AX43" s="86"/>
      <c r="AY43" s="86"/>
      <c r="AZ43" s="86"/>
      <c r="BA43" s="86">
        <v>1</v>
      </c>
      <c r="BB43" s="86"/>
      <c r="BC43" s="86"/>
      <c r="BD43" s="86"/>
      <c r="BE43" s="86"/>
      <c r="BF43" s="86"/>
      <c r="BG43" s="86">
        <f t="shared" si="4"/>
        <v>6</v>
      </c>
      <c r="BH43" s="112">
        <f t="shared" si="5"/>
        <v>0.11538461538461539</v>
      </c>
    </row>
    <row r="44" spans="1:60" x14ac:dyDescent="0.25">
      <c r="A44" t="s">
        <v>20</v>
      </c>
      <c r="B44" s="16" t="s">
        <v>80</v>
      </c>
      <c r="C44" t="s">
        <v>105</v>
      </c>
      <c r="D44" s="15">
        <v>5</v>
      </c>
      <c r="E44" s="86"/>
      <c r="F44" s="86"/>
      <c r="G44" s="86"/>
      <c r="H44" s="86"/>
      <c r="I44" s="86"/>
      <c r="J44" s="86"/>
      <c r="K44" s="86"/>
      <c r="L44" s="86"/>
      <c r="M44" s="86"/>
      <c r="N44" s="86"/>
      <c r="O44" s="86"/>
      <c r="P44" s="86"/>
      <c r="Q44" s="86"/>
      <c r="R44" s="86"/>
      <c r="S44" s="86"/>
      <c r="T44" s="86"/>
      <c r="U44" s="86"/>
      <c r="V44" s="86">
        <v>1</v>
      </c>
      <c r="W44" s="86"/>
      <c r="X44" s="86"/>
      <c r="Y44" s="86"/>
      <c r="Z44" s="86"/>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f t="shared" si="4"/>
        <v>1</v>
      </c>
      <c r="BH44" s="112">
        <f t="shared" si="5"/>
        <v>1.9230769230769232E-2</v>
      </c>
    </row>
    <row r="45" spans="1:60" x14ac:dyDescent="0.25">
      <c r="A45" t="s">
        <v>32</v>
      </c>
      <c r="B45" s="16" t="s">
        <v>79</v>
      </c>
      <c r="C45" t="s">
        <v>105</v>
      </c>
      <c r="D45" s="15">
        <v>5</v>
      </c>
      <c r="E45" s="86"/>
      <c r="F45" s="86">
        <v>1</v>
      </c>
      <c r="G45" s="86">
        <v>1</v>
      </c>
      <c r="H45" s="86">
        <v>1</v>
      </c>
      <c r="I45" s="86"/>
      <c r="J45" s="86">
        <v>1</v>
      </c>
      <c r="K45" s="86"/>
      <c r="L45" s="86"/>
      <c r="M45" s="86"/>
      <c r="N45" s="86"/>
      <c r="O45" s="86">
        <v>1</v>
      </c>
      <c r="P45" s="86"/>
      <c r="Q45" s="86"/>
      <c r="R45" s="86"/>
      <c r="S45" s="86">
        <v>1</v>
      </c>
      <c r="T45" s="86"/>
      <c r="U45" s="86"/>
      <c r="V45" s="86"/>
      <c r="W45" s="86">
        <v>1</v>
      </c>
      <c r="X45" s="86">
        <v>1</v>
      </c>
      <c r="Y45" s="86">
        <v>1</v>
      </c>
      <c r="Z45" s="86"/>
      <c r="AA45" s="86"/>
      <c r="AB45" s="86"/>
      <c r="AC45" s="86"/>
      <c r="AD45" s="86"/>
      <c r="AE45" s="86">
        <v>1</v>
      </c>
      <c r="AF45" s="86"/>
      <c r="AG45" s="86">
        <v>1</v>
      </c>
      <c r="AH45" s="86">
        <v>1</v>
      </c>
      <c r="AI45" s="86"/>
      <c r="AJ45" s="86"/>
      <c r="AK45" s="86"/>
      <c r="AL45" s="86">
        <v>1</v>
      </c>
      <c r="AM45" s="86">
        <v>1</v>
      </c>
      <c r="AN45" s="86"/>
      <c r="AO45" s="86">
        <v>1</v>
      </c>
      <c r="AP45" s="86"/>
      <c r="AQ45" s="86"/>
      <c r="AR45" s="86">
        <v>1</v>
      </c>
      <c r="AS45" s="86"/>
      <c r="AT45" s="86"/>
      <c r="AU45" s="86">
        <v>1</v>
      </c>
      <c r="AV45" s="86"/>
      <c r="AW45" s="86"/>
      <c r="AX45" s="86"/>
      <c r="AY45" s="86">
        <v>1</v>
      </c>
      <c r="AZ45" s="86"/>
      <c r="BA45" s="86"/>
      <c r="BB45" s="86"/>
      <c r="BC45" s="86"/>
      <c r="BD45" s="86">
        <v>1</v>
      </c>
      <c r="BE45" s="86">
        <v>1</v>
      </c>
      <c r="BF45" s="86"/>
      <c r="BG45" s="86">
        <f t="shared" si="4"/>
        <v>20</v>
      </c>
      <c r="BH45" s="112">
        <f t="shared" si="5"/>
        <v>0.38461538461538464</v>
      </c>
    </row>
    <row r="46" spans="1:60" x14ac:dyDescent="0.25">
      <c r="A46" t="s">
        <v>9</v>
      </c>
      <c r="B46" s="16" t="s">
        <v>79</v>
      </c>
      <c r="C46" t="s">
        <v>105</v>
      </c>
      <c r="D46" s="15">
        <v>5</v>
      </c>
      <c r="E46" s="86">
        <v>1</v>
      </c>
      <c r="F46" s="86"/>
      <c r="G46" s="86">
        <v>1</v>
      </c>
      <c r="H46" s="86"/>
      <c r="I46" s="86">
        <v>1</v>
      </c>
      <c r="J46" s="86"/>
      <c r="K46" s="86"/>
      <c r="L46" s="86"/>
      <c r="M46" s="86"/>
      <c r="N46" s="86"/>
      <c r="O46" s="86">
        <v>1</v>
      </c>
      <c r="P46" s="86">
        <v>1</v>
      </c>
      <c r="Q46" s="86"/>
      <c r="R46" s="86"/>
      <c r="S46" s="86"/>
      <c r="T46" s="86"/>
      <c r="U46" s="86"/>
      <c r="V46" s="86"/>
      <c r="W46" s="86"/>
      <c r="X46" s="86"/>
      <c r="Y46" s="86"/>
      <c r="Z46" s="86">
        <v>1</v>
      </c>
      <c r="AA46" s="86"/>
      <c r="AB46" s="86">
        <v>1</v>
      </c>
      <c r="AC46" s="86">
        <v>1</v>
      </c>
      <c r="AD46" s="86"/>
      <c r="AE46" s="86"/>
      <c r="AF46" s="86"/>
      <c r="AG46" s="86"/>
      <c r="AH46" s="88">
        <v>1</v>
      </c>
      <c r="AI46" s="86">
        <v>1</v>
      </c>
      <c r="AJ46" s="86"/>
      <c r="AK46" s="86"/>
      <c r="AL46" s="86"/>
      <c r="AM46" s="86"/>
      <c r="AN46" s="86"/>
      <c r="AO46" s="86"/>
      <c r="AP46" s="86"/>
      <c r="AQ46" s="86"/>
      <c r="AR46" s="86"/>
      <c r="AS46" s="86">
        <v>1</v>
      </c>
      <c r="AT46" s="86">
        <v>1</v>
      </c>
      <c r="AU46" s="86">
        <v>1</v>
      </c>
      <c r="AV46" s="86"/>
      <c r="AW46" s="86"/>
      <c r="AX46" s="86"/>
      <c r="AY46" s="86"/>
      <c r="AZ46" s="86"/>
      <c r="BA46" s="86"/>
      <c r="BB46" s="86">
        <v>1</v>
      </c>
      <c r="BC46" s="86">
        <v>1</v>
      </c>
      <c r="BD46" s="86">
        <v>1</v>
      </c>
      <c r="BE46" s="86"/>
      <c r="BF46" s="86"/>
      <c r="BG46" s="86">
        <f t="shared" si="4"/>
        <v>16</v>
      </c>
      <c r="BH46" s="112">
        <f t="shared" si="5"/>
        <v>0.30769230769230771</v>
      </c>
    </row>
    <row r="47" spans="1:60" x14ac:dyDescent="0.25">
      <c r="A47" t="s">
        <v>14</v>
      </c>
      <c r="B47" s="16" t="s">
        <v>80</v>
      </c>
      <c r="C47" t="s">
        <v>105</v>
      </c>
      <c r="D47" s="15">
        <v>4.5</v>
      </c>
      <c r="E47" s="86"/>
      <c r="F47" s="86"/>
      <c r="G47" s="86"/>
      <c r="H47" s="86">
        <v>1</v>
      </c>
      <c r="I47" s="86"/>
      <c r="J47" s="86"/>
      <c r="K47" s="86"/>
      <c r="L47" s="86"/>
      <c r="M47" s="86">
        <v>1</v>
      </c>
      <c r="N47" s="86"/>
      <c r="O47" s="86"/>
      <c r="P47" s="86"/>
      <c r="Q47" s="86"/>
      <c r="R47" s="86"/>
      <c r="S47" s="86"/>
      <c r="T47" s="86"/>
      <c r="U47" s="86"/>
      <c r="V47" s="86"/>
      <c r="W47" s="86"/>
      <c r="X47" s="86"/>
      <c r="Y47" s="86"/>
      <c r="Z47" s="86"/>
      <c r="AA47" s="86">
        <v>1</v>
      </c>
      <c r="AB47" s="86"/>
      <c r="AC47" s="86">
        <v>1</v>
      </c>
      <c r="AD47" s="86">
        <v>1</v>
      </c>
      <c r="AE47" s="86"/>
      <c r="AF47" s="86"/>
      <c r="AG47" s="86"/>
      <c r="AH47" s="86"/>
      <c r="AI47" s="86">
        <v>1</v>
      </c>
      <c r="AJ47" s="86"/>
      <c r="AK47" s="86"/>
      <c r="AL47" s="86"/>
      <c r="AM47" s="86"/>
      <c r="AN47" s="86">
        <v>1</v>
      </c>
      <c r="AO47" s="86"/>
      <c r="AP47" s="86"/>
      <c r="AQ47" s="86"/>
      <c r="AR47" s="86"/>
      <c r="AS47" s="86"/>
      <c r="AT47" s="86"/>
      <c r="AU47" s="86"/>
      <c r="AV47" s="86"/>
      <c r="AW47" s="86"/>
      <c r="AX47" s="86"/>
      <c r="AY47" s="86"/>
      <c r="AZ47" s="86"/>
      <c r="BA47" s="86"/>
      <c r="BB47" s="86"/>
      <c r="BC47" s="86">
        <v>1</v>
      </c>
      <c r="BD47" s="86"/>
      <c r="BE47" s="86">
        <v>1</v>
      </c>
      <c r="BF47" s="86"/>
      <c r="BG47" s="86">
        <f t="shared" si="4"/>
        <v>9</v>
      </c>
      <c r="BH47" s="112">
        <f t="shared" si="5"/>
        <v>0.17307692307692307</v>
      </c>
    </row>
    <row r="48" spans="1:60" x14ac:dyDescent="0.25">
      <c r="A48" t="s">
        <v>21</v>
      </c>
      <c r="B48" s="16" t="s">
        <v>80</v>
      </c>
      <c r="C48" t="s">
        <v>105</v>
      </c>
      <c r="D48" s="15">
        <v>4.5</v>
      </c>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f t="shared" si="4"/>
        <v>0</v>
      </c>
      <c r="BH48" s="112">
        <f t="shared" si="5"/>
        <v>0</v>
      </c>
    </row>
    <row r="49" spans="1:60" x14ac:dyDescent="0.25">
      <c r="A49" t="s">
        <v>34</v>
      </c>
      <c r="B49" s="16" t="s">
        <v>80</v>
      </c>
      <c r="C49" t="s">
        <v>105</v>
      </c>
      <c r="D49" s="15">
        <v>4.5</v>
      </c>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f t="shared" si="4"/>
        <v>0</v>
      </c>
      <c r="BH49" s="112">
        <f t="shared" si="5"/>
        <v>0</v>
      </c>
    </row>
    <row r="50" spans="1:60" x14ac:dyDescent="0.25">
      <c r="A50" t="s">
        <v>369</v>
      </c>
      <c r="B50" s="16" t="s">
        <v>80</v>
      </c>
      <c r="C50" t="s">
        <v>105</v>
      </c>
      <c r="D50" s="15">
        <v>4.5</v>
      </c>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f t="shared" si="4"/>
        <v>0</v>
      </c>
      <c r="BH50" s="112">
        <f t="shared" si="5"/>
        <v>0</v>
      </c>
    </row>
    <row r="51" spans="1:60" x14ac:dyDescent="0.25">
      <c r="A51" t="s">
        <v>42</v>
      </c>
      <c r="B51" s="16" t="s">
        <v>80</v>
      </c>
      <c r="C51" t="s">
        <v>105</v>
      </c>
      <c r="D51" s="15">
        <v>4.5</v>
      </c>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f t="shared" si="4"/>
        <v>0</v>
      </c>
      <c r="BH51" s="112">
        <f t="shared" si="5"/>
        <v>0</v>
      </c>
    </row>
    <row r="52" spans="1:60" x14ac:dyDescent="0.25">
      <c r="A52" t="s">
        <v>5</v>
      </c>
      <c r="B52" s="16" t="s">
        <v>78</v>
      </c>
      <c r="C52" t="s">
        <v>99</v>
      </c>
      <c r="D52" s="15">
        <v>8</v>
      </c>
      <c r="E52" s="86">
        <v>1</v>
      </c>
      <c r="F52" s="86"/>
      <c r="G52" s="86">
        <v>1</v>
      </c>
      <c r="H52" s="86"/>
      <c r="I52" s="88">
        <v>1</v>
      </c>
      <c r="J52" s="89">
        <v>1</v>
      </c>
      <c r="K52" s="86">
        <v>1</v>
      </c>
      <c r="L52" s="86"/>
      <c r="M52" s="86">
        <v>1</v>
      </c>
      <c r="N52" s="86"/>
      <c r="O52" s="88">
        <v>1</v>
      </c>
      <c r="P52" s="86"/>
      <c r="Q52" s="88">
        <v>1</v>
      </c>
      <c r="R52" s="86">
        <v>1</v>
      </c>
      <c r="S52" s="86">
        <v>1</v>
      </c>
      <c r="T52" s="86"/>
      <c r="U52" s="86"/>
      <c r="V52" s="86">
        <v>1</v>
      </c>
      <c r="W52" s="89">
        <v>1</v>
      </c>
      <c r="X52" s="86"/>
      <c r="Y52" s="86"/>
      <c r="Z52" s="86">
        <v>1</v>
      </c>
      <c r="AA52" s="86"/>
      <c r="AB52" s="86"/>
      <c r="AC52" s="86">
        <v>1</v>
      </c>
      <c r="AD52" s="86">
        <v>1</v>
      </c>
      <c r="AE52" s="86"/>
      <c r="AF52" s="86"/>
      <c r="AG52" s="86"/>
      <c r="AH52" s="86"/>
      <c r="AI52" s="89">
        <v>1</v>
      </c>
      <c r="AJ52" s="88">
        <v>1</v>
      </c>
      <c r="AK52" s="86"/>
      <c r="AL52" s="88">
        <v>1</v>
      </c>
      <c r="AM52" s="86">
        <v>1</v>
      </c>
      <c r="AN52" s="86"/>
      <c r="AO52" s="86"/>
      <c r="AP52" s="86"/>
      <c r="AQ52" s="86"/>
      <c r="AR52" s="86">
        <v>1</v>
      </c>
      <c r="AS52" s="86"/>
      <c r="AT52" s="86"/>
      <c r="AU52" s="86"/>
      <c r="AV52" s="86"/>
      <c r="AW52" s="86"/>
      <c r="AX52" s="86"/>
      <c r="AY52" s="89">
        <v>1</v>
      </c>
      <c r="AZ52" s="86"/>
      <c r="BA52" s="86"/>
      <c r="BB52" s="88">
        <v>1</v>
      </c>
      <c r="BC52" s="86"/>
      <c r="BD52" s="86"/>
      <c r="BE52" s="88">
        <v>1</v>
      </c>
      <c r="BF52" s="86"/>
      <c r="BG52" s="86">
        <f t="shared" si="4"/>
        <v>23</v>
      </c>
      <c r="BH52" s="112">
        <f t="shared" si="5"/>
        <v>0.44230769230769229</v>
      </c>
    </row>
    <row r="53" spans="1:60" x14ac:dyDescent="0.25">
      <c r="A53" t="s">
        <v>3</v>
      </c>
      <c r="B53" s="16" t="s">
        <v>79</v>
      </c>
      <c r="C53" t="s">
        <v>99</v>
      </c>
      <c r="D53" s="15">
        <v>7.5</v>
      </c>
      <c r="E53" s="86"/>
      <c r="F53" s="86">
        <v>1</v>
      </c>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v>1</v>
      </c>
      <c r="AF53" s="86"/>
      <c r="AG53" s="86"/>
      <c r="AH53" s="86"/>
      <c r="AI53" s="86"/>
      <c r="AJ53" s="86"/>
      <c r="AK53" s="86"/>
      <c r="AL53" s="86"/>
      <c r="AM53" s="86"/>
      <c r="AN53" s="88">
        <v>1</v>
      </c>
      <c r="AO53" s="86"/>
      <c r="AP53" s="86"/>
      <c r="AQ53" s="86"/>
      <c r="AR53" s="86"/>
      <c r="AS53" s="86"/>
      <c r="AT53" s="86"/>
      <c r="AU53" s="86"/>
      <c r="AV53" s="86"/>
      <c r="AW53" s="86">
        <v>1</v>
      </c>
      <c r="AX53" s="86">
        <v>1</v>
      </c>
      <c r="AY53" s="86"/>
      <c r="AZ53" s="86"/>
      <c r="BA53" s="86"/>
      <c r="BB53" s="86"/>
      <c r="BC53" s="86"/>
      <c r="BD53" s="86"/>
      <c r="BE53" s="86"/>
      <c r="BF53" s="86"/>
      <c r="BG53" s="86">
        <f t="shared" si="4"/>
        <v>5</v>
      </c>
      <c r="BH53" s="112">
        <f t="shared" si="5"/>
        <v>9.6153846153846159E-2</v>
      </c>
    </row>
    <row r="54" spans="1:60" x14ac:dyDescent="0.25">
      <c r="A54" t="s">
        <v>4</v>
      </c>
      <c r="B54" s="16" t="s">
        <v>78</v>
      </c>
      <c r="C54" t="s">
        <v>99</v>
      </c>
      <c r="D54" s="15">
        <v>7.5</v>
      </c>
      <c r="E54" s="86"/>
      <c r="F54" s="86"/>
      <c r="G54" s="86"/>
      <c r="H54" s="88">
        <v>1</v>
      </c>
      <c r="I54" s="86"/>
      <c r="J54" s="86"/>
      <c r="K54" s="86"/>
      <c r="L54" s="86"/>
      <c r="M54" s="86"/>
      <c r="N54" s="86"/>
      <c r="O54" s="86">
        <v>1</v>
      </c>
      <c r="P54" s="86"/>
      <c r="Q54" s="86"/>
      <c r="R54" s="86"/>
      <c r="S54" s="86"/>
      <c r="T54" s="86"/>
      <c r="U54" s="86"/>
      <c r="V54" s="86"/>
      <c r="W54" s="86">
        <v>1</v>
      </c>
      <c r="X54" s="86">
        <v>1</v>
      </c>
      <c r="Y54" s="86"/>
      <c r="Z54" s="86"/>
      <c r="AA54" s="86">
        <v>1</v>
      </c>
      <c r="AB54" s="89">
        <v>1</v>
      </c>
      <c r="AC54" s="86"/>
      <c r="AD54" s="86"/>
      <c r="AE54" s="86"/>
      <c r="AF54" s="86"/>
      <c r="AG54" s="86"/>
      <c r="AH54" s="86"/>
      <c r="AI54" s="86"/>
      <c r="AJ54" s="86"/>
      <c r="AK54" s="86"/>
      <c r="AL54" s="86"/>
      <c r="AM54" s="86"/>
      <c r="AN54" s="86">
        <v>1</v>
      </c>
      <c r="AO54" s="86"/>
      <c r="AP54" s="86"/>
      <c r="AQ54" s="86">
        <v>1</v>
      </c>
      <c r="AR54" s="86"/>
      <c r="AS54" s="86"/>
      <c r="AT54" s="86"/>
      <c r="AU54" s="86">
        <v>1</v>
      </c>
      <c r="AV54" s="86"/>
      <c r="AW54" s="86"/>
      <c r="AX54" s="86"/>
      <c r="AY54" s="86"/>
      <c r="AZ54" s="86"/>
      <c r="BA54" s="86"/>
      <c r="BB54" s="86"/>
      <c r="BC54" s="89">
        <v>1</v>
      </c>
      <c r="BD54" s="86">
        <v>1</v>
      </c>
      <c r="BE54" s="86"/>
      <c r="BF54" s="86"/>
      <c r="BG54" s="86">
        <f t="shared" si="4"/>
        <v>11</v>
      </c>
      <c r="BH54" s="112">
        <f t="shared" si="5"/>
        <v>0.21153846153846154</v>
      </c>
    </row>
    <row r="55" spans="1:60" x14ac:dyDescent="0.25">
      <c r="A55" t="s">
        <v>10</v>
      </c>
      <c r="B55" s="16" t="s">
        <v>80</v>
      </c>
      <c r="C55" t="s">
        <v>99</v>
      </c>
      <c r="D55" s="15">
        <v>6</v>
      </c>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9">
        <v>1</v>
      </c>
      <c r="AH55" s="86"/>
      <c r="AI55" s="86"/>
      <c r="AJ55" s="86"/>
      <c r="AK55" s="86"/>
      <c r="AL55" s="86"/>
      <c r="AM55" s="86"/>
      <c r="AN55" s="86"/>
      <c r="AO55" s="86">
        <v>1</v>
      </c>
      <c r="AP55" s="86">
        <v>1</v>
      </c>
      <c r="AQ55" s="86"/>
      <c r="AR55" s="86"/>
      <c r="AS55" s="86"/>
      <c r="AT55" s="86"/>
      <c r="AU55" s="86"/>
      <c r="AV55" s="86"/>
      <c r="AW55" s="86"/>
      <c r="AX55" s="86"/>
      <c r="AY55" s="86"/>
      <c r="AZ55" s="86">
        <v>1</v>
      </c>
      <c r="BA55" s="86"/>
      <c r="BB55" s="86"/>
      <c r="BC55" s="86"/>
      <c r="BD55" s="86"/>
      <c r="BE55" s="86"/>
      <c r="BF55" s="86"/>
      <c r="BG55" s="86">
        <f t="shared" si="4"/>
        <v>4</v>
      </c>
      <c r="BH55" s="112">
        <f t="shared" si="5"/>
        <v>7.6923076923076927E-2</v>
      </c>
    </row>
    <row r="56" spans="1:60" x14ac:dyDescent="0.25">
      <c r="A56" t="s">
        <v>7</v>
      </c>
      <c r="B56" s="16" t="s">
        <v>80</v>
      </c>
      <c r="C56" t="s">
        <v>99</v>
      </c>
      <c r="D56" s="15">
        <v>5</v>
      </c>
      <c r="E56" s="86"/>
      <c r="F56" s="86"/>
      <c r="G56" s="86"/>
      <c r="H56" s="86"/>
      <c r="I56" s="86"/>
      <c r="J56" s="86">
        <v>1</v>
      </c>
      <c r="K56" s="86"/>
      <c r="L56" s="86">
        <v>1</v>
      </c>
      <c r="M56" s="86"/>
      <c r="N56" s="86">
        <v>1</v>
      </c>
      <c r="O56" s="86"/>
      <c r="P56" s="86">
        <v>1</v>
      </c>
      <c r="Q56" s="86"/>
      <c r="R56" s="86"/>
      <c r="S56" s="86"/>
      <c r="T56" s="86"/>
      <c r="U56" s="86"/>
      <c r="V56" s="86"/>
      <c r="W56" s="86"/>
      <c r="X56" s="86"/>
      <c r="Y56" s="86">
        <v>1</v>
      </c>
      <c r="Z56" s="86"/>
      <c r="AA56" s="86"/>
      <c r="AB56" s="86"/>
      <c r="AC56" s="86"/>
      <c r="AD56" s="86"/>
      <c r="AE56" s="86"/>
      <c r="AF56" s="86"/>
      <c r="AG56" s="86"/>
      <c r="AH56" s="86"/>
      <c r="AI56" s="86"/>
      <c r="AJ56" s="86"/>
      <c r="AK56" s="86"/>
      <c r="AL56" s="86"/>
      <c r="AM56" s="86"/>
      <c r="AN56" s="86"/>
      <c r="AO56" s="86"/>
      <c r="AP56" s="86"/>
      <c r="AQ56" s="86"/>
      <c r="AR56" s="86"/>
      <c r="AS56" s="86">
        <v>1</v>
      </c>
      <c r="AT56" s="86"/>
      <c r="AU56" s="86"/>
      <c r="AV56" s="86"/>
      <c r="AW56" s="86"/>
      <c r="AX56" s="86"/>
      <c r="AY56" s="86">
        <v>1</v>
      </c>
      <c r="AZ56" s="86"/>
      <c r="BA56" s="86"/>
      <c r="BB56" s="86"/>
      <c r="BC56" s="86"/>
      <c r="BD56" s="86"/>
      <c r="BE56" s="86"/>
      <c r="BF56" s="86"/>
      <c r="BG56" s="86">
        <f t="shared" si="4"/>
        <v>7</v>
      </c>
      <c r="BH56" s="112">
        <f t="shared" si="5"/>
        <v>0.13461538461538461</v>
      </c>
    </row>
    <row r="57" spans="1:60" x14ac:dyDescent="0.25">
      <c r="A57" t="s">
        <v>24</v>
      </c>
      <c r="B57" s="16" t="s">
        <v>79</v>
      </c>
      <c r="C57" t="s">
        <v>99</v>
      </c>
      <c r="D57" s="15">
        <v>4.5</v>
      </c>
      <c r="E57" s="86"/>
      <c r="F57" s="86"/>
      <c r="G57" s="86"/>
      <c r="H57" s="86"/>
      <c r="I57" s="86"/>
      <c r="J57" s="86"/>
      <c r="K57" s="86"/>
      <c r="L57" s="86"/>
      <c r="M57" s="86"/>
      <c r="N57" s="86"/>
      <c r="O57" s="86"/>
      <c r="P57" s="86"/>
      <c r="Q57" s="86"/>
      <c r="R57" s="86"/>
      <c r="S57" s="86"/>
      <c r="T57" s="86">
        <v>1</v>
      </c>
      <c r="U57" s="86">
        <v>1</v>
      </c>
      <c r="V57" s="86"/>
      <c r="W57" s="86"/>
      <c r="X57" s="86"/>
      <c r="Y57" s="86"/>
      <c r="Z57" s="86"/>
      <c r="AA57" s="86"/>
      <c r="AB57" s="86"/>
      <c r="AC57" s="86"/>
      <c r="AD57" s="86"/>
      <c r="AE57" s="86"/>
      <c r="AF57" s="86">
        <v>1</v>
      </c>
      <c r="AG57" s="86"/>
      <c r="AH57" s="86">
        <v>1</v>
      </c>
      <c r="AI57" s="86"/>
      <c r="AJ57" s="86"/>
      <c r="AK57" s="86">
        <v>1</v>
      </c>
      <c r="AL57" s="86"/>
      <c r="AM57" s="86"/>
      <c r="AN57" s="86"/>
      <c r="AO57" s="86"/>
      <c r="AP57" s="86">
        <v>1</v>
      </c>
      <c r="AQ57" s="86"/>
      <c r="AR57" s="86"/>
      <c r="AS57" s="86"/>
      <c r="AT57" s="86">
        <v>1</v>
      </c>
      <c r="AU57" s="86"/>
      <c r="AV57" s="86">
        <v>1</v>
      </c>
      <c r="AW57" s="86"/>
      <c r="AX57" s="86"/>
      <c r="AY57" s="86"/>
      <c r="AZ57" s="86"/>
      <c r="BA57" s="86">
        <v>1</v>
      </c>
      <c r="BB57" s="86"/>
      <c r="BC57" s="86"/>
      <c r="BD57" s="86"/>
      <c r="BE57" s="86"/>
      <c r="BF57" s="86"/>
      <c r="BG57" s="86">
        <f t="shared" si="4"/>
        <v>9</v>
      </c>
      <c r="BH57" s="112">
        <f t="shared" si="5"/>
        <v>0.17307692307692307</v>
      </c>
    </row>
    <row r="58" spans="1:60" x14ac:dyDescent="0.25">
      <c r="A58" t="s">
        <v>370</v>
      </c>
      <c r="B58" s="16" t="s">
        <v>80</v>
      </c>
      <c r="C58" t="s">
        <v>99</v>
      </c>
      <c r="D58" s="15">
        <v>4.5</v>
      </c>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6"/>
      <c r="BF58" s="86"/>
      <c r="BG58" s="86">
        <f t="shared" si="4"/>
        <v>0</v>
      </c>
      <c r="BH58" s="112">
        <f t="shared" si="5"/>
        <v>0</v>
      </c>
    </row>
    <row r="59" spans="1:60" x14ac:dyDescent="0.25">
      <c r="B59" s="16"/>
      <c r="D59" s="15"/>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86"/>
      <c r="BA59" s="86"/>
      <c r="BB59" s="86"/>
      <c r="BC59" s="86"/>
      <c r="BD59" s="86"/>
      <c r="BE59" s="86"/>
      <c r="BF59" s="86"/>
      <c r="BG59" s="86"/>
      <c r="BH59" s="112"/>
    </row>
    <row r="61" spans="1:60" x14ac:dyDescent="0.25">
      <c r="E61" s="87">
        <f>SUM(E6:E57)</f>
        <v>11</v>
      </c>
      <c r="F61" s="87">
        <f t="shared" ref="F61:BE61" si="6">SUM(F6:F57)</f>
        <v>11</v>
      </c>
      <c r="G61" s="87">
        <f t="shared" si="6"/>
        <v>11</v>
      </c>
      <c r="H61" s="87">
        <f t="shared" si="6"/>
        <v>11</v>
      </c>
      <c r="I61" s="87">
        <f t="shared" si="6"/>
        <v>11</v>
      </c>
      <c r="J61" s="87">
        <f t="shared" si="6"/>
        <v>11</v>
      </c>
      <c r="K61" s="87">
        <f t="shared" si="6"/>
        <v>11</v>
      </c>
      <c r="L61" s="87">
        <f t="shared" si="6"/>
        <v>11</v>
      </c>
      <c r="M61" s="87">
        <f t="shared" si="6"/>
        <v>11</v>
      </c>
      <c r="N61" s="87">
        <f t="shared" si="6"/>
        <v>11</v>
      </c>
      <c r="O61" s="87">
        <f t="shared" si="6"/>
        <v>11</v>
      </c>
      <c r="P61" s="87">
        <f t="shared" si="6"/>
        <v>11</v>
      </c>
      <c r="Q61" s="87">
        <f t="shared" si="6"/>
        <v>11</v>
      </c>
      <c r="R61" s="87">
        <f t="shared" si="6"/>
        <v>11</v>
      </c>
      <c r="S61" s="87">
        <f t="shared" si="6"/>
        <v>11</v>
      </c>
      <c r="T61" s="87">
        <f t="shared" si="6"/>
        <v>11</v>
      </c>
      <c r="U61" s="87">
        <f t="shared" si="6"/>
        <v>11</v>
      </c>
      <c r="V61" s="87">
        <f t="shared" si="6"/>
        <v>11</v>
      </c>
      <c r="W61" s="87">
        <f t="shared" si="6"/>
        <v>11</v>
      </c>
      <c r="X61" s="87">
        <f t="shared" si="6"/>
        <v>11</v>
      </c>
      <c r="Y61" s="87">
        <f t="shared" si="6"/>
        <v>11</v>
      </c>
      <c r="Z61" s="87">
        <f t="shared" si="6"/>
        <v>11</v>
      </c>
      <c r="AA61" s="87">
        <f t="shared" si="6"/>
        <v>11</v>
      </c>
      <c r="AB61" s="87">
        <f t="shared" si="6"/>
        <v>11</v>
      </c>
      <c r="AC61" s="87">
        <f t="shared" si="6"/>
        <v>11</v>
      </c>
      <c r="AD61" s="87">
        <f t="shared" si="6"/>
        <v>11</v>
      </c>
      <c r="AE61" s="87">
        <f t="shared" si="6"/>
        <v>11</v>
      </c>
      <c r="AF61" s="87">
        <f t="shared" si="6"/>
        <v>11</v>
      </c>
      <c r="AG61" s="87">
        <f t="shared" si="6"/>
        <v>11</v>
      </c>
      <c r="AH61" s="87">
        <f t="shared" si="6"/>
        <v>11</v>
      </c>
      <c r="AI61" s="87">
        <f t="shared" si="6"/>
        <v>11</v>
      </c>
      <c r="AJ61" s="87">
        <f t="shared" si="6"/>
        <v>11</v>
      </c>
      <c r="AK61" s="87">
        <f t="shared" si="6"/>
        <v>11</v>
      </c>
      <c r="AL61" s="87">
        <f t="shared" si="6"/>
        <v>11</v>
      </c>
      <c r="AM61" s="87">
        <f t="shared" si="6"/>
        <v>11</v>
      </c>
      <c r="AN61" s="87">
        <f t="shared" si="6"/>
        <v>11</v>
      </c>
      <c r="AO61" s="87">
        <f t="shared" si="6"/>
        <v>11</v>
      </c>
      <c r="AP61" s="87">
        <f t="shared" si="6"/>
        <v>11</v>
      </c>
      <c r="AQ61" s="87">
        <f t="shared" si="6"/>
        <v>11</v>
      </c>
      <c r="AR61" s="87">
        <f t="shared" si="6"/>
        <v>11</v>
      </c>
      <c r="AS61" s="87">
        <f t="shared" si="6"/>
        <v>11</v>
      </c>
      <c r="AT61" s="87">
        <f t="shared" si="6"/>
        <v>11</v>
      </c>
      <c r="AU61" s="87">
        <f t="shared" si="6"/>
        <v>11</v>
      </c>
      <c r="AV61" s="87">
        <f t="shared" si="6"/>
        <v>11</v>
      </c>
      <c r="AW61" s="87">
        <f t="shared" si="6"/>
        <v>11</v>
      </c>
      <c r="AX61" s="87">
        <f t="shared" si="6"/>
        <v>11</v>
      </c>
      <c r="AY61" s="87">
        <f t="shared" si="6"/>
        <v>11</v>
      </c>
      <c r="AZ61" s="87">
        <f t="shared" si="6"/>
        <v>11</v>
      </c>
      <c r="BA61" s="87">
        <f t="shared" si="6"/>
        <v>11</v>
      </c>
      <c r="BB61" s="87">
        <f t="shared" si="6"/>
        <v>11</v>
      </c>
      <c r="BC61" s="87">
        <f t="shared" si="6"/>
        <v>11</v>
      </c>
      <c r="BD61" s="87">
        <f t="shared" si="6"/>
        <v>11</v>
      </c>
      <c r="BE61" s="87">
        <f t="shared" si="6"/>
        <v>11</v>
      </c>
      <c r="BF61" s="145"/>
      <c r="BG61" s="90">
        <f>COUNTIF(BG6:BG57,0)</f>
        <v>10</v>
      </c>
    </row>
  </sheetData>
  <mergeCells count="58">
    <mergeCell ref="BA4:BA5"/>
    <mergeCell ref="BB4:BB5"/>
    <mergeCell ref="BC4:BC5"/>
    <mergeCell ref="BD4:BD5"/>
    <mergeCell ref="BE4:BE5"/>
    <mergeCell ref="A4:A5"/>
    <mergeCell ref="B4:B5"/>
    <mergeCell ref="C4:C5"/>
    <mergeCell ref="D4:D5"/>
    <mergeCell ref="AV4:AV5"/>
    <mergeCell ref="AO4:AO5"/>
    <mergeCell ref="AE4:AE5"/>
    <mergeCell ref="AF4:AF5"/>
    <mergeCell ref="AG4:AG5"/>
    <mergeCell ref="AH4:AH5"/>
    <mergeCell ref="AI4:AI5"/>
    <mergeCell ref="Z4:Z5"/>
    <mergeCell ref="AA4:AA5"/>
    <mergeCell ref="AB4:AB5"/>
    <mergeCell ref="AC4:AC5"/>
    <mergeCell ref="AD4:AD5"/>
    <mergeCell ref="AW4:AW5"/>
    <mergeCell ref="AX4:AX5"/>
    <mergeCell ref="AY4:AY5"/>
    <mergeCell ref="AZ4:AZ5"/>
    <mergeCell ref="E3:AZ3"/>
    <mergeCell ref="AP4:AP5"/>
    <mergeCell ref="AQ4:AQ5"/>
    <mergeCell ref="AR4:AR5"/>
    <mergeCell ref="AS4:AS5"/>
    <mergeCell ref="AT4:AT5"/>
    <mergeCell ref="AU4:AU5"/>
    <mergeCell ref="AJ4:AJ5"/>
    <mergeCell ref="AK4:AK5"/>
    <mergeCell ref="AL4:AL5"/>
    <mergeCell ref="AM4:AM5"/>
    <mergeCell ref="AN4:AN5"/>
    <mergeCell ref="T4:T5"/>
    <mergeCell ref="U4:U5"/>
    <mergeCell ref="V4:V5"/>
    <mergeCell ref="W4:W5"/>
    <mergeCell ref="X4:X5"/>
    <mergeCell ref="Y4:Y5"/>
    <mergeCell ref="S4:S5"/>
    <mergeCell ref="E4:E5"/>
    <mergeCell ref="F4:F5"/>
    <mergeCell ref="G4:G5"/>
    <mergeCell ref="H4:H5"/>
    <mergeCell ref="I4:I5"/>
    <mergeCell ref="J4:J5"/>
    <mergeCell ref="K4:K5"/>
    <mergeCell ref="L4:L5"/>
    <mergeCell ref="M4:M5"/>
    <mergeCell ref="N4:N5"/>
    <mergeCell ref="O4:O5"/>
    <mergeCell ref="P4:P5"/>
    <mergeCell ref="Q4:Q5"/>
    <mergeCell ref="R4:R5"/>
  </mergeCells>
  <conditionalFormatting sqref="E61:BG61">
    <cfRule type="expression" dxfId="1" priority="2">
      <formula>"&gt;11,&lt;11"</formula>
    </cfRule>
  </conditionalFormatting>
  <conditionalFormatting sqref="BH6:BH59">
    <cfRule type="colorScale" priority="1">
      <colorScale>
        <cfvo type="min"/>
        <cfvo type="max"/>
        <color rgb="FFFCFCFF"/>
        <color rgb="FF63BE7B"/>
      </colorScale>
    </cfRule>
  </conditionalFormatting>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BK60"/>
  <sheetViews>
    <sheetView zoomScale="85" zoomScaleNormal="85" workbookViewId="0">
      <pane xSplit="4" ySplit="5" topLeftCell="AH21" activePane="bottomRight" state="frozen"/>
      <selection pane="topRight" activeCell="E1" sqref="E1"/>
      <selection pane="bottomLeft" activeCell="A6" sqref="A6"/>
      <selection pane="bottomRight" activeCell="AN47" sqref="AN47"/>
    </sheetView>
  </sheetViews>
  <sheetFormatPr defaultRowHeight="15" x14ac:dyDescent="0.25"/>
  <cols>
    <col min="1" max="1" width="21.28515625" customWidth="1"/>
    <col min="3" max="3" width="13.85546875" bestFit="1" customWidth="1"/>
    <col min="4" max="4" width="8.140625" customWidth="1"/>
    <col min="5" max="5" width="10.7109375" customWidth="1"/>
    <col min="6" max="58" width="10.85546875" customWidth="1"/>
  </cols>
  <sheetData>
    <row r="1" spans="1:63" x14ac:dyDescent="0.25">
      <c r="A1" s="83" t="s">
        <v>180</v>
      </c>
      <c r="E1" s="98"/>
      <c r="F1" s="98"/>
      <c r="G1" s="98"/>
      <c r="I1" s="98"/>
      <c r="L1" s="98"/>
      <c r="M1" s="98"/>
      <c r="Q1" s="98"/>
      <c r="R1" s="98"/>
      <c r="S1" s="98"/>
      <c r="U1" s="98"/>
      <c r="W1" s="98"/>
      <c r="X1" s="98"/>
      <c r="Y1" s="98"/>
      <c r="Z1" s="98"/>
      <c r="AB1" s="98"/>
      <c r="AC1" s="98"/>
      <c r="AD1" s="98"/>
      <c r="AE1" s="98"/>
      <c r="AJ1" s="98"/>
      <c r="AL1" s="98"/>
      <c r="AQ1" s="98"/>
      <c r="AR1" s="98"/>
      <c r="AT1" s="98"/>
      <c r="AU1" s="98"/>
      <c r="AV1" s="98"/>
      <c r="AW1" s="98"/>
      <c r="AX1" s="98"/>
      <c r="BB1" s="98"/>
      <c r="BC1" s="98"/>
      <c r="BD1" s="98"/>
    </row>
    <row r="2" spans="1:63" x14ac:dyDescent="0.25">
      <c r="A2" s="83" t="s">
        <v>226</v>
      </c>
      <c r="N2" s="14"/>
      <c r="O2" s="14"/>
      <c r="P2" s="14"/>
      <c r="Q2" s="14"/>
    </row>
    <row r="3" spans="1:63" x14ac:dyDescent="0.25">
      <c r="E3" s="513" t="s">
        <v>227</v>
      </c>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513"/>
      <c r="AK3" s="513"/>
      <c r="AL3" s="513"/>
      <c r="AM3" s="513"/>
      <c r="AN3" s="513"/>
      <c r="AO3" s="513"/>
      <c r="AP3" s="513"/>
      <c r="AQ3" s="513"/>
      <c r="AR3" s="513"/>
      <c r="AS3" s="513"/>
      <c r="AT3" s="513"/>
      <c r="AU3" s="513"/>
      <c r="AV3" s="513"/>
      <c r="AW3" s="513"/>
      <c r="AX3" s="513"/>
      <c r="AY3" s="513"/>
      <c r="AZ3" s="513"/>
      <c r="BA3" s="229"/>
      <c r="BB3" s="229"/>
      <c r="BC3" s="229"/>
      <c r="BD3" s="229"/>
      <c r="BE3" s="229"/>
      <c r="BF3" s="229"/>
    </row>
    <row r="4" spans="1:63" ht="15" customHeight="1" x14ac:dyDescent="0.25">
      <c r="A4" s="513" t="s">
        <v>57</v>
      </c>
      <c r="B4" s="513" t="s">
        <v>77</v>
      </c>
      <c r="C4" s="623" t="s">
        <v>103</v>
      </c>
      <c r="D4" s="513" t="s">
        <v>106</v>
      </c>
      <c r="E4" s="513" t="s">
        <v>15</v>
      </c>
      <c r="F4" s="513" t="s">
        <v>83</v>
      </c>
      <c r="G4" s="513" t="s">
        <v>230</v>
      </c>
      <c r="H4" s="513" t="s">
        <v>228</v>
      </c>
      <c r="I4" s="513" t="s">
        <v>84</v>
      </c>
      <c r="J4" s="513" t="s">
        <v>25</v>
      </c>
      <c r="K4" s="513" t="s">
        <v>229</v>
      </c>
      <c r="L4" s="513" t="s">
        <v>7</v>
      </c>
      <c r="M4" s="513" t="s">
        <v>14</v>
      </c>
      <c r="N4" s="513" t="s">
        <v>39</v>
      </c>
      <c r="O4" s="513" t="s">
        <v>4</v>
      </c>
      <c r="P4" s="513" t="s">
        <v>81</v>
      </c>
      <c r="Q4" s="513" t="s">
        <v>6</v>
      </c>
      <c r="R4" s="513" t="s">
        <v>242</v>
      </c>
      <c r="S4" s="513" t="s">
        <v>243</v>
      </c>
      <c r="T4" s="513" t="s">
        <v>244</v>
      </c>
      <c r="U4" s="513" t="s">
        <v>30</v>
      </c>
      <c r="V4" s="513" t="s">
        <v>245</v>
      </c>
      <c r="W4" s="513" t="s">
        <v>82</v>
      </c>
      <c r="X4" s="513" t="s">
        <v>10</v>
      </c>
      <c r="Y4" s="513" t="s">
        <v>246</v>
      </c>
      <c r="Z4" s="513" t="s">
        <v>31</v>
      </c>
      <c r="AA4" s="513" t="s">
        <v>247</v>
      </c>
      <c r="AB4" s="513" t="s">
        <v>85</v>
      </c>
      <c r="AC4" s="513" t="s">
        <v>26</v>
      </c>
      <c r="AD4" s="513" t="s">
        <v>281</v>
      </c>
      <c r="AE4" s="513" t="s">
        <v>19</v>
      </c>
      <c r="AF4" s="513" t="s">
        <v>8</v>
      </c>
      <c r="AG4" s="513" t="s">
        <v>11</v>
      </c>
      <c r="AH4" s="513" t="s">
        <v>250</v>
      </c>
      <c r="AI4" s="513" t="s">
        <v>32</v>
      </c>
      <c r="AJ4" s="513" t="s">
        <v>110</v>
      </c>
      <c r="AK4" s="513" t="s">
        <v>251</v>
      </c>
      <c r="AL4" s="513" t="s">
        <v>12</v>
      </c>
      <c r="AM4" s="513" t="s">
        <v>18</v>
      </c>
      <c r="AN4" s="513" t="s">
        <v>252</v>
      </c>
      <c r="AO4" s="513" t="s">
        <v>253</v>
      </c>
      <c r="AP4" s="513" t="s">
        <v>36</v>
      </c>
      <c r="AQ4" s="513" t="s">
        <v>254</v>
      </c>
      <c r="AR4" s="513" t="s">
        <v>23</v>
      </c>
      <c r="AS4" s="513" t="s">
        <v>255</v>
      </c>
      <c r="AT4" s="513" t="s">
        <v>24</v>
      </c>
      <c r="AU4" s="513" t="s">
        <v>46</v>
      </c>
      <c r="AV4" s="513" t="s">
        <v>13</v>
      </c>
      <c r="AW4" s="513" t="s">
        <v>256</v>
      </c>
      <c r="AX4" s="513" t="s">
        <v>3</v>
      </c>
      <c r="AY4" s="513" t="s">
        <v>28</v>
      </c>
      <c r="AZ4" s="513" t="s">
        <v>322</v>
      </c>
      <c r="BA4" s="513" t="s">
        <v>330</v>
      </c>
      <c r="BB4" s="513" t="s">
        <v>331</v>
      </c>
      <c r="BC4" s="513" t="s">
        <v>332</v>
      </c>
      <c r="BD4" s="513" t="s">
        <v>333</v>
      </c>
      <c r="BE4" s="513" t="s">
        <v>348</v>
      </c>
      <c r="BF4" s="229"/>
    </row>
    <row r="5" spans="1:63" x14ac:dyDescent="0.25">
      <c r="A5" s="513"/>
      <c r="B5" s="513"/>
      <c r="C5" s="623"/>
      <c r="D5" s="513"/>
      <c r="E5" s="513"/>
      <c r="F5" s="513"/>
      <c r="G5" s="513"/>
      <c r="H5" s="513"/>
      <c r="I5" s="513"/>
      <c r="J5" s="513"/>
      <c r="K5" s="513"/>
      <c r="L5" s="513"/>
      <c r="M5" s="513"/>
      <c r="N5" s="513"/>
      <c r="O5" s="513"/>
      <c r="P5" s="513"/>
      <c r="Q5" s="513"/>
      <c r="R5" s="513"/>
      <c r="S5" s="513"/>
      <c r="T5" s="513"/>
      <c r="U5" s="513"/>
      <c r="V5" s="513"/>
      <c r="W5" s="513"/>
      <c r="X5" s="513"/>
      <c r="Y5" s="513"/>
      <c r="Z5" s="513"/>
      <c r="AA5" s="513"/>
      <c r="AB5" s="513"/>
      <c r="AC5" s="513"/>
      <c r="AD5" s="513"/>
      <c r="AE5" s="513"/>
      <c r="AF5" s="513"/>
      <c r="AG5" s="513"/>
      <c r="AH5" s="513"/>
      <c r="AI5" s="513"/>
      <c r="AJ5" s="513"/>
      <c r="AK5" s="513"/>
      <c r="AL5" s="513"/>
      <c r="AM5" s="513"/>
      <c r="AN5" s="513"/>
      <c r="AO5" s="513"/>
      <c r="AP5" s="513"/>
      <c r="AQ5" s="513"/>
      <c r="AR5" s="513"/>
      <c r="AS5" s="513"/>
      <c r="AT5" s="513"/>
      <c r="AU5" s="513"/>
      <c r="AV5" s="513"/>
      <c r="AW5" s="513"/>
      <c r="AX5" s="513"/>
      <c r="AY5" s="513"/>
      <c r="AZ5" s="513"/>
      <c r="BA5" s="513"/>
      <c r="BB5" s="513"/>
      <c r="BC5" s="513"/>
      <c r="BD5" s="513"/>
      <c r="BE5" s="513"/>
      <c r="BF5" s="229"/>
      <c r="BG5" s="2"/>
    </row>
    <row r="6" spans="1:63" x14ac:dyDescent="0.25">
      <c r="A6" t="s">
        <v>2</v>
      </c>
      <c r="B6" s="16">
        <v>1</v>
      </c>
      <c r="C6" t="s">
        <v>104</v>
      </c>
      <c r="D6" s="15">
        <v>8.5</v>
      </c>
      <c r="E6" s="86"/>
      <c r="F6" s="86"/>
      <c r="G6" s="86">
        <v>1</v>
      </c>
      <c r="H6" s="86"/>
      <c r="I6" s="86"/>
      <c r="J6" s="86"/>
      <c r="K6" s="86"/>
      <c r="L6" s="86"/>
      <c r="M6" s="86"/>
      <c r="N6" s="86">
        <v>1</v>
      </c>
      <c r="O6" s="89">
        <v>1</v>
      </c>
      <c r="P6" s="89">
        <v>1</v>
      </c>
      <c r="Q6" s="86"/>
      <c r="R6" s="86"/>
      <c r="S6" s="86"/>
      <c r="T6" s="88">
        <v>1</v>
      </c>
      <c r="U6" s="86"/>
      <c r="V6" s="86"/>
      <c r="W6" s="86"/>
      <c r="X6" s="86"/>
      <c r="Y6" s="86">
        <v>1</v>
      </c>
      <c r="Z6" s="86"/>
      <c r="AA6" s="86">
        <v>1</v>
      </c>
      <c r="AB6" s="86"/>
      <c r="AC6" s="86">
        <v>1</v>
      </c>
      <c r="AD6" s="88">
        <v>1</v>
      </c>
      <c r="AE6" s="89">
        <v>1</v>
      </c>
      <c r="AF6" s="86">
        <v>1</v>
      </c>
      <c r="AG6" s="86">
        <v>1</v>
      </c>
      <c r="AH6" s="86">
        <v>1</v>
      </c>
      <c r="AI6" s="86"/>
      <c r="AJ6" s="86"/>
      <c r="AK6" s="86"/>
      <c r="AL6" s="86"/>
      <c r="AM6" s="88">
        <v>1</v>
      </c>
      <c r="AN6" s="86"/>
      <c r="AO6" s="89">
        <v>1</v>
      </c>
      <c r="AP6" s="89">
        <v>1</v>
      </c>
      <c r="AQ6" s="86"/>
      <c r="AR6" s="86"/>
      <c r="AS6" s="86">
        <v>1</v>
      </c>
      <c r="AT6" s="97">
        <v>1</v>
      </c>
      <c r="AU6" s="86">
        <v>1</v>
      </c>
      <c r="AV6" s="86"/>
      <c r="AW6" s="86">
        <v>1</v>
      </c>
      <c r="AX6" s="97"/>
      <c r="AY6" s="86">
        <v>1</v>
      </c>
      <c r="AZ6" s="97"/>
      <c r="BA6" s="86"/>
      <c r="BB6" s="86">
        <v>1</v>
      </c>
      <c r="BC6" s="86">
        <v>1</v>
      </c>
      <c r="BD6" s="86"/>
      <c r="BE6" s="86">
        <v>1</v>
      </c>
      <c r="BF6" s="86"/>
      <c r="BG6" s="86">
        <f t="shared" ref="BG6:BG10" si="0">SUM(E6:BE6)</f>
        <v>24</v>
      </c>
      <c r="BH6" s="112">
        <f>BG6/52</f>
        <v>0.46153846153846156</v>
      </c>
      <c r="BJ6">
        <v>30</v>
      </c>
      <c r="BK6">
        <f>BG6-BJ6</f>
        <v>-6</v>
      </c>
    </row>
    <row r="7" spans="1:63" x14ac:dyDescent="0.25">
      <c r="A7" t="s">
        <v>6</v>
      </c>
      <c r="B7" s="16" t="s">
        <v>78</v>
      </c>
      <c r="C7" t="s">
        <v>104</v>
      </c>
      <c r="D7" s="15">
        <v>7</v>
      </c>
      <c r="E7" s="86"/>
      <c r="F7" s="86"/>
      <c r="G7" s="86"/>
      <c r="H7" s="86"/>
      <c r="I7" s="86"/>
      <c r="J7" s="86"/>
      <c r="K7" s="86"/>
      <c r="L7" s="86"/>
      <c r="M7" s="86"/>
      <c r="N7" s="86"/>
      <c r="O7" s="86"/>
      <c r="P7" s="86"/>
      <c r="Q7" s="86"/>
      <c r="R7" s="86"/>
      <c r="S7" s="86"/>
      <c r="T7" s="86"/>
      <c r="U7" s="86"/>
      <c r="V7" s="86">
        <v>1</v>
      </c>
      <c r="W7" s="86"/>
      <c r="X7" s="86"/>
      <c r="Y7" s="86"/>
      <c r="Z7" s="86"/>
      <c r="AA7" s="86"/>
      <c r="AB7" s="86"/>
      <c r="AC7" s="86"/>
      <c r="AD7" s="86"/>
      <c r="AE7" s="86"/>
      <c r="AF7" s="86">
        <v>1</v>
      </c>
      <c r="AG7" s="86"/>
      <c r="AH7" s="86"/>
      <c r="AI7" s="86"/>
      <c r="AJ7" s="86"/>
      <c r="AK7" s="86">
        <v>1</v>
      </c>
      <c r="AL7" s="86">
        <v>1</v>
      </c>
      <c r="AM7" s="86"/>
      <c r="AN7" s="86"/>
      <c r="AO7" s="86"/>
      <c r="AP7" s="86"/>
      <c r="AQ7" s="86"/>
      <c r="AR7" s="86"/>
      <c r="AS7" s="86"/>
      <c r="AT7" s="86"/>
      <c r="AU7" s="86"/>
      <c r="AV7" s="86"/>
      <c r="AW7" s="86"/>
      <c r="AX7" s="86"/>
      <c r="AY7" s="86">
        <v>1</v>
      </c>
      <c r="AZ7" s="86"/>
      <c r="BA7" s="86">
        <v>1</v>
      </c>
      <c r="BB7" s="86"/>
      <c r="BC7" s="86"/>
      <c r="BD7" s="86"/>
      <c r="BE7" s="86"/>
      <c r="BF7" s="86"/>
      <c r="BG7" s="86">
        <f t="shared" si="0"/>
        <v>6</v>
      </c>
      <c r="BH7" s="112">
        <f t="shared" ref="BH7:BH10" si="1">BG7/52</f>
        <v>0.11538461538461539</v>
      </c>
      <c r="BJ7">
        <v>7</v>
      </c>
      <c r="BK7">
        <f t="shared" ref="BK7:BK58" si="2">BG7-BJ7</f>
        <v>-1</v>
      </c>
    </row>
    <row r="8" spans="1:63" x14ac:dyDescent="0.25">
      <c r="A8" t="s">
        <v>12</v>
      </c>
      <c r="B8" s="16" t="s">
        <v>78</v>
      </c>
      <c r="C8" t="s">
        <v>104</v>
      </c>
      <c r="D8" s="15">
        <v>7</v>
      </c>
      <c r="E8" s="86">
        <v>1</v>
      </c>
      <c r="F8" s="86">
        <v>1</v>
      </c>
      <c r="G8" s="88">
        <v>1</v>
      </c>
      <c r="H8" s="86"/>
      <c r="I8" s="86">
        <v>1</v>
      </c>
      <c r="J8" s="86">
        <v>1</v>
      </c>
      <c r="K8" s="86"/>
      <c r="L8" s="86">
        <v>1</v>
      </c>
      <c r="M8" s="86"/>
      <c r="N8" s="86"/>
      <c r="O8" s="86">
        <v>1</v>
      </c>
      <c r="P8" s="86"/>
      <c r="Q8" s="86">
        <v>1</v>
      </c>
      <c r="R8" s="86"/>
      <c r="S8" s="86">
        <v>1</v>
      </c>
      <c r="T8" s="86"/>
      <c r="U8" s="86"/>
      <c r="V8" s="86"/>
      <c r="W8" s="86"/>
      <c r="X8" s="86"/>
      <c r="Y8" s="86"/>
      <c r="Z8" s="86"/>
      <c r="AA8" s="86"/>
      <c r="AB8" s="86"/>
      <c r="AC8" s="86"/>
      <c r="AD8" s="86"/>
      <c r="AE8" s="86"/>
      <c r="AF8" s="86"/>
      <c r="AG8" s="86"/>
      <c r="AH8" s="86"/>
      <c r="AI8" s="86"/>
      <c r="AJ8" s="86"/>
      <c r="AK8" s="86"/>
      <c r="AL8" s="86">
        <v>1</v>
      </c>
      <c r="AM8" s="86"/>
      <c r="AN8" s="86">
        <v>1</v>
      </c>
      <c r="AO8" s="86"/>
      <c r="AP8" s="86"/>
      <c r="AQ8" s="86"/>
      <c r="AR8" s="86">
        <v>1</v>
      </c>
      <c r="AS8" s="86"/>
      <c r="AT8" s="86"/>
      <c r="AU8" s="86"/>
      <c r="AV8" s="86"/>
      <c r="AW8" s="86"/>
      <c r="AX8" s="86"/>
      <c r="AY8" s="86"/>
      <c r="AZ8" s="86">
        <v>1</v>
      </c>
      <c r="BA8" s="86"/>
      <c r="BB8" s="86"/>
      <c r="BC8" s="86"/>
      <c r="BD8" s="86"/>
      <c r="BE8" s="86"/>
      <c r="BF8" s="86"/>
      <c r="BG8" s="86">
        <f t="shared" si="0"/>
        <v>13</v>
      </c>
      <c r="BH8" s="112">
        <f t="shared" si="1"/>
        <v>0.25</v>
      </c>
      <c r="BJ8">
        <v>7</v>
      </c>
      <c r="BK8">
        <f t="shared" si="2"/>
        <v>6</v>
      </c>
    </row>
    <row r="9" spans="1:63" x14ac:dyDescent="0.25">
      <c r="A9" t="s">
        <v>82</v>
      </c>
      <c r="B9" s="16" t="s">
        <v>79</v>
      </c>
      <c r="C9" t="s">
        <v>104</v>
      </c>
      <c r="D9" s="15">
        <v>6.5</v>
      </c>
      <c r="E9" s="86"/>
      <c r="F9" s="86"/>
      <c r="G9" s="86"/>
      <c r="H9" s="86"/>
      <c r="I9" s="86"/>
      <c r="J9" s="86">
        <v>1</v>
      </c>
      <c r="K9" s="86"/>
      <c r="L9" s="86"/>
      <c r="M9" s="86"/>
      <c r="N9" s="86"/>
      <c r="O9" s="86">
        <v>1</v>
      </c>
      <c r="P9" s="86">
        <v>1</v>
      </c>
      <c r="Q9" s="86"/>
      <c r="R9" s="86"/>
      <c r="S9" s="86"/>
      <c r="T9" s="86"/>
      <c r="U9" s="86"/>
      <c r="V9" s="86"/>
      <c r="W9" s="86">
        <v>1</v>
      </c>
      <c r="X9" s="86"/>
      <c r="Y9" s="86"/>
      <c r="Z9" s="86"/>
      <c r="AA9" s="86"/>
      <c r="AB9" s="86"/>
      <c r="AC9" s="86"/>
      <c r="AD9" s="86"/>
      <c r="AE9" s="86"/>
      <c r="AF9" s="86"/>
      <c r="AG9" s="86"/>
      <c r="AH9" s="86"/>
      <c r="AI9" s="86"/>
      <c r="AJ9" s="86">
        <v>1</v>
      </c>
      <c r="AK9" s="86">
        <v>1</v>
      </c>
      <c r="AL9" s="86"/>
      <c r="AM9" s="86"/>
      <c r="AN9" s="86"/>
      <c r="AO9" s="86">
        <v>1</v>
      </c>
      <c r="AP9" s="86"/>
      <c r="AQ9" s="86">
        <v>1</v>
      </c>
      <c r="AR9" s="86"/>
      <c r="AS9" s="86">
        <v>1</v>
      </c>
      <c r="AT9" s="86"/>
      <c r="AU9" s="86"/>
      <c r="AV9" s="86"/>
      <c r="AW9" s="86">
        <v>1</v>
      </c>
      <c r="AX9" s="86">
        <v>1</v>
      </c>
      <c r="AY9" s="86"/>
      <c r="AZ9" s="86"/>
      <c r="BA9" s="86"/>
      <c r="BB9" s="86"/>
      <c r="BC9" s="86">
        <v>1</v>
      </c>
      <c r="BD9" s="86"/>
      <c r="BE9" s="86"/>
      <c r="BF9" s="86"/>
      <c r="BG9" s="86">
        <f t="shared" si="0"/>
        <v>12</v>
      </c>
      <c r="BH9" s="112">
        <f t="shared" si="1"/>
        <v>0.23076923076923078</v>
      </c>
      <c r="BJ9">
        <v>13</v>
      </c>
      <c r="BK9">
        <f t="shared" si="2"/>
        <v>-1</v>
      </c>
    </row>
    <row r="10" spans="1:63" x14ac:dyDescent="0.25">
      <c r="A10" t="s">
        <v>0</v>
      </c>
      <c r="B10" s="16" t="s">
        <v>78</v>
      </c>
      <c r="C10" t="s">
        <v>104</v>
      </c>
      <c r="D10" s="15">
        <v>5.5</v>
      </c>
      <c r="E10" s="86"/>
      <c r="F10" s="86"/>
      <c r="G10" s="86"/>
      <c r="H10" s="86"/>
      <c r="I10" s="86"/>
      <c r="J10" s="86"/>
      <c r="K10" s="86"/>
      <c r="L10" s="86"/>
      <c r="M10" s="86"/>
      <c r="N10" s="86"/>
      <c r="O10" s="86"/>
      <c r="P10" s="86"/>
      <c r="Q10" s="86"/>
      <c r="R10" s="86"/>
      <c r="S10" s="86"/>
      <c r="T10" s="86"/>
      <c r="U10" s="86">
        <v>1</v>
      </c>
      <c r="V10" s="86"/>
      <c r="W10" s="86"/>
      <c r="X10" s="86"/>
      <c r="Y10" s="86"/>
      <c r="Z10" s="86">
        <v>1</v>
      </c>
      <c r="AA10" s="86"/>
      <c r="AB10" s="86">
        <v>1</v>
      </c>
      <c r="AC10" s="86"/>
      <c r="AD10" s="86"/>
      <c r="AE10" s="86"/>
      <c r="AF10" s="86"/>
      <c r="AG10" s="86"/>
      <c r="AH10" s="86">
        <v>1</v>
      </c>
      <c r="AI10" s="86">
        <v>1</v>
      </c>
      <c r="AJ10" s="86"/>
      <c r="AK10" s="86"/>
      <c r="AL10" s="86"/>
      <c r="AM10" s="86"/>
      <c r="AN10" s="86"/>
      <c r="AO10" s="86">
        <v>1</v>
      </c>
      <c r="AP10" s="86"/>
      <c r="AQ10" s="86">
        <v>1</v>
      </c>
      <c r="AR10" s="86"/>
      <c r="AS10" s="86"/>
      <c r="AT10" s="86"/>
      <c r="AU10" s="86">
        <v>1</v>
      </c>
      <c r="AV10" s="86"/>
      <c r="AW10" s="86"/>
      <c r="AX10" s="86"/>
      <c r="AY10" s="86"/>
      <c r="AZ10" s="86"/>
      <c r="BA10" s="86"/>
      <c r="BB10" s="86"/>
      <c r="BC10" s="86"/>
      <c r="BD10" s="86"/>
      <c r="BE10" s="86"/>
      <c r="BF10" s="86"/>
      <c r="BG10" s="86">
        <f t="shared" si="0"/>
        <v>8</v>
      </c>
      <c r="BH10" s="112">
        <f t="shared" si="1"/>
        <v>0.15384615384615385</v>
      </c>
      <c r="BJ10">
        <v>8</v>
      </c>
      <c r="BK10">
        <f t="shared" si="2"/>
        <v>0</v>
      </c>
    </row>
    <row r="11" spans="1:63" x14ac:dyDescent="0.25">
      <c r="A11" t="s">
        <v>8</v>
      </c>
      <c r="B11" s="16" t="s">
        <v>80</v>
      </c>
      <c r="C11" t="s">
        <v>104</v>
      </c>
      <c r="D11" s="15">
        <v>5.5</v>
      </c>
      <c r="E11" s="86"/>
      <c r="F11" s="86"/>
      <c r="G11" s="86"/>
      <c r="H11" s="86">
        <v>1</v>
      </c>
      <c r="I11" s="86"/>
      <c r="J11" s="86">
        <v>1</v>
      </c>
      <c r="K11" s="86">
        <v>1</v>
      </c>
      <c r="L11" s="86"/>
      <c r="M11" s="86"/>
      <c r="N11" s="86"/>
      <c r="O11" s="86"/>
      <c r="P11" s="86"/>
      <c r="Q11" s="86">
        <v>1</v>
      </c>
      <c r="R11" s="86"/>
      <c r="S11" s="86"/>
      <c r="T11" s="86">
        <v>1</v>
      </c>
      <c r="U11" s="86"/>
      <c r="V11" s="86"/>
      <c r="W11" s="86"/>
      <c r="X11" s="86"/>
      <c r="Y11" s="86"/>
      <c r="Z11" s="86"/>
      <c r="AA11" s="86"/>
      <c r="AB11" s="86"/>
      <c r="AC11" s="86"/>
      <c r="AD11" s="86"/>
      <c r="AE11" s="86">
        <v>1</v>
      </c>
      <c r="AF11" s="88">
        <v>1</v>
      </c>
      <c r="AG11" s="86">
        <v>1</v>
      </c>
      <c r="AH11" s="86">
        <v>1</v>
      </c>
      <c r="AI11" s="86">
        <v>1</v>
      </c>
      <c r="AJ11" s="86"/>
      <c r="AK11" s="86"/>
      <c r="AL11" s="86"/>
      <c r="AM11" s="86">
        <v>1</v>
      </c>
      <c r="AN11" s="86"/>
      <c r="AO11" s="86"/>
      <c r="AP11" s="86">
        <v>1</v>
      </c>
      <c r="AQ11" s="86"/>
      <c r="AR11" s="86">
        <v>1</v>
      </c>
      <c r="AS11" s="86"/>
      <c r="AT11" s="86">
        <v>1</v>
      </c>
      <c r="AU11" s="86"/>
      <c r="AV11" s="86"/>
      <c r="AW11" s="86"/>
      <c r="AX11" s="86"/>
      <c r="AY11" s="86"/>
      <c r="AZ11" s="86"/>
      <c r="BA11" s="86"/>
      <c r="BB11" s="86">
        <v>1</v>
      </c>
      <c r="BC11" s="86"/>
      <c r="BD11" s="86"/>
      <c r="BE11" s="86"/>
      <c r="BF11" s="86"/>
      <c r="BG11" s="86">
        <f t="shared" ref="BG11:BG58" si="3">SUM(E11:BE11)</f>
        <v>15</v>
      </c>
      <c r="BH11" s="112">
        <f t="shared" ref="BH11:BH58" si="4">BG11/52</f>
        <v>0.28846153846153844</v>
      </c>
      <c r="BJ11">
        <v>27</v>
      </c>
      <c r="BK11">
        <f t="shared" si="2"/>
        <v>-12</v>
      </c>
    </row>
    <row r="12" spans="1:63" x14ac:dyDescent="0.25">
      <c r="A12" t="s">
        <v>110</v>
      </c>
      <c r="B12" s="16" t="s">
        <v>79</v>
      </c>
      <c r="C12" t="s">
        <v>104</v>
      </c>
      <c r="D12" s="15">
        <v>5.5</v>
      </c>
      <c r="E12" s="86"/>
      <c r="F12" s="86"/>
      <c r="G12" s="86"/>
      <c r="H12" s="86"/>
      <c r="I12" s="86">
        <v>1</v>
      </c>
      <c r="J12" s="86"/>
      <c r="K12" s="86"/>
      <c r="L12" s="86">
        <v>1</v>
      </c>
      <c r="M12" s="86">
        <v>1</v>
      </c>
      <c r="N12" s="86">
        <v>1</v>
      </c>
      <c r="O12" s="86"/>
      <c r="P12" s="86"/>
      <c r="Q12" s="86"/>
      <c r="R12" s="86"/>
      <c r="S12" s="86"/>
      <c r="T12" s="86">
        <v>1</v>
      </c>
      <c r="U12" s="86"/>
      <c r="V12" s="86">
        <v>1</v>
      </c>
      <c r="W12" s="86">
        <v>1</v>
      </c>
      <c r="X12" s="97">
        <v>1</v>
      </c>
      <c r="Y12" s="86">
        <v>1</v>
      </c>
      <c r="Z12" s="86">
        <v>1</v>
      </c>
      <c r="AA12" s="86">
        <v>1</v>
      </c>
      <c r="AB12" s="86">
        <v>1</v>
      </c>
      <c r="AC12" s="86">
        <v>1</v>
      </c>
      <c r="AD12" s="86">
        <v>1</v>
      </c>
      <c r="AE12" s="86">
        <v>1</v>
      </c>
      <c r="AF12" s="86"/>
      <c r="AG12" s="86"/>
      <c r="AH12" s="86"/>
      <c r="AI12" s="88">
        <v>1</v>
      </c>
      <c r="AJ12" s="86">
        <v>1</v>
      </c>
      <c r="AK12" s="86">
        <v>1</v>
      </c>
      <c r="AL12" s="86"/>
      <c r="AM12" s="86"/>
      <c r="AN12" s="86">
        <v>1</v>
      </c>
      <c r="AO12" s="86"/>
      <c r="AP12" s="86">
        <v>1</v>
      </c>
      <c r="AQ12" s="86">
        <v>1</v>
      </c>
      <c r="AR12" s="86"/>
      <c r="AS12" s="86"/>
      <c r="AT12" s="86"/>
      <c r="AU12" s="89">
        <v>1</v>
      </c>
      <c r="AV12" s="86">
        <v>1</v>
      </c>
      <c r="AW12" s="86">
        <v>1</v>
      </c>
      <c r="AX12" s="86">
        <v>1</v>
      </c>
      <c r="AY12" s="86"/>
      <c r="AZ12" s="86">
        <v>1</v>
      </c>
      <c r="BA12" s="86"/>
      <c r="BB12" s="86"/>
      <c r="BC12" s="97"/>
      <c r="BD12" s="89">
        <v>1</v>
      </c>
      <c r="BE12" s="86">
        <v>1</v>
      </c>
      <c r="BF12" s="86"/>
      <c r="BG12" s="86">
        <f t="shared" si="3"/>
        <v>28</v>
      </c>
      <c r="BH12" s="112">
        <f t="shared" si="4"/>
        <v>0.53846153846153844</v>
      </c>
      <c r="BJ12">
        <v>29</v>
      </c>
      <c r="BK12">
        <f t="shared" si="2"/>
        <v>-1</v>
      </c>
    </row>
    <row r="13" spans="1:63" x14ac:dyDescent="0.25">
      <c r="A13" t="s">
        <v>11</v>
      </c>
      <c r="B13" s="16" t="s">
        <v>80</v>
      </c>
      <c r="C13" t="s">
        <v>104</v>
      </c>
      <c r="D13" s="15">
        <v>5.5</v>
      </c>
      <c r="E13" s="86"/>
      <c r="F13" s="86"/>
      <c r="G13" s="86"/>
      <c r="H13" s="86"/>
      <c r="I13" s="86"/>
      <c r="J13" s="86"/>
      <c r="K13" s="86"/>
      <c r="L13" s="86"/>
      <c r="M13" s="86"/>
      <c r="N13" s="86"/>
      <c r="O13" s="86"/>
      <c r="P13" s="86">
        <v>1</v>
      </c>
      <c r="Q13" s="86"/>
      <c r="R13" s="86"/>
      <c r="S13" s="86"/>
      <c r="T13" s="86"/>
      <c r="U13" s="86"/>
      <c r="V13" s="86"/>
      <c r="W13" s="86"/>
      <c r="X13" s="97"/>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f t="shared" si="3"/>
        <v>1</v>
      </c>
      <c r="BH13" s="112">
        <f t="shared" si="4"/>
        <v>1.9230769230769232E-2</v>
      </c>
      <c r="BJ13">
        <v>2</v>
      </c>
      <c r="BK13">
        <f t="shared" si="2"/>
        <v>-1</v>
      </c>
    </row>
    <row r="14" spans="1:63" x14ac:dyDescent="0.25">
      <c r="A14" t="s">
        <v>15</v>
      </c>
      <c r="B14" s="16" t="s">
        <v>79</v>
      </c>
      <c r="C14" t="s">
        <v>104</v>
      </c>
      <c r="D14" s="15">
        <v>5</v>
      </c>
      <c r="E14" s="86">
        <v>1</v>
      </c>
      <c r="F14" s="86"/>
      <c r="G14" s="86"/>
      <c r="H14" s="86"/>
      <c r="I14" s="86"/>
      <c r="J14" s="86"/>
      <c r="K14" s="86">
        <v>1</v>
      </c>
      <c r="L14" s="86"/>
      <c r="M14" s="86"/>
      <c r="N14" s="86"/>
      <c r="O14" s="86"/>
      <c r="P14" s="86"/>
      <c r="Q14" s="86">
        <v>1</v>
      </c>
      <c r="R14" s="86">
        <v>1</v>
      </c>
      <c r="S14" s="86">
        <v>1</v>
      </c>
      <c r="T14" s="86"/>
      <c r="U14" s="86"/>
      <c r="V14" s="86"/>
      <c r="W14" s="86"/>
      <c r="X14" s="97"/>
      <c r="Y14" s="86"/>
      <c r="Z14" s="86">
        <v>1</v>
      </c>
      <c r="AA14" s="86"/>
      <c r="AB14" s="86"/>
      <c r="AC14" s="86"/>
      <c r="AD14" s="86"/>
      <c r="AE14" s="86"/>
      <c r="AF14" s="86"/>
      <c r="AG14" s="86">
        <v>1</v>
      </c>
      <c r="AH14" s="86"/>
      <c r="AI14" s="86"/>
      <c r="AJ14" s="86"/>
      <c r="AK14" s="86"/>
      <c r="AL14" s="86">
        <v>1</v>
      </c>
      <c r="AM14" s="86"/>
      <c r="AN14" s="86">
        <v>1</v>
      </c>
      <c r="AO14" s="86"/>
      <c r="AP14" s="86"/>
      <c r="AQ14" s="86"/>
      <c r="AR14" s="86"/>
      <c r="AS14" s="86"/>
      <c r="AT14" s="86"/>
      <c r="AU14" s="86"/>
      <c r="AV14" s="86"/>
      <c r="AW14" s="86"/>
      <c r="AX14" s="86"/>
      <c r="AY14" s="86"/>
      <c r="AZ14" s="86">
        <v>1</v>
      </c>
      <c r="BA14" s="88">
        <v>1</v>
      </c>
      <c r="BB14" s="86"/>
      <c r="BC14" s="86"/>
      <c r="BD14" s="86">
        <v>1</v>
      </c>
      <c r="BE14" s="86"/>
      <c r="BF14" s="86"/>
      <c r="BG14" s="86">
        <f t="shared" si="3"/>
        <v>12</v>
      </c>
      <c r="BH14" s="112">
        <f t="shared" si="4"/>
        <v>0.23076923076923078</v>
      </c>
      <c r="BJ14">
        <v>14</v>
      </c>
      <c r="BK14">
        <f t="shared" si="2"/>
        <v>-2</v>
      </c>
    </row>
    <row r="15" spans="1:63" x14ac:dyDescent="0.25">
      <c r="A15" t="s">
        <v>13</v>
      </c>
      <c r="B15" s="16" t="s">
        <v>79</v>
      </c>
      <c r="C15" t="s">
        <v>104</v>
      </c>
      <c r="D15" s="15">
        <v>5</v>
      </c>
      <c r="E15" s="86"/>
      <c r="F15" s="86">
        <v>1</v>
      </c>
      <c r="G15" s="86">
        <v>1</v>
      </c>
      <c r="H15" s="86">
        <v>1</v>
      </c>
      <c r="I15" s="86">
        <v>1</v>
      </c>
      <c r="J15" s="86"/>
      <c r="K15" s="86">
        <v>1</v>
      </c>
      <c r="L15" s="86">
        <v>1</v>
      </c>
      <c r="M15" s="86">
        <v>1</v>
      </c>
      <c r="N15" s="86">
        <v>1</v>
      </c>
      <c r="O15" s="86"/>
      <c r="P15" s="86"/>
      <c r="Q15" s="86"/>
      <c r="R15" s="86">
        <v>1</v>
      </c>
      <c r="S15" s="86">
        <v>1</v>
      </c>
      <c r="T15" s="86"/>
      <c r="U15" s="86">
        <v>1</v>
      </c>
      <c r="V15" s="86">
        <v>1</v>
      </c>
      <c r="W15" s="86"/>
      <c r="X15" s="97">
        <v>1</v>
      </c>
      <c r="Y15" s="86">
        <v>1</v>
      </c>
      <c r="Z15" s="86"/>
      <c r="AA15" s="86">
        <v>1</v>
      </c>
      <c r="AB15" s="86"/>
      <c r="AC15" s="86">
        <v>1</v>
      </c>
      <c r="AD15" s="86">
        <v>1</v>
      </c>
      <c r="AE15" s="86"/>
      <c r="AF15" s="86"/>
      <c r="AG15" s="86">
        <v>1</v>
      </c>
      <c r="AH15" s="86"/>
      <c r="AI15" s="86"/>
      <c r="AJ15" s="86">
        <v>1</v>
      </c>
      <c r="AK15" s="86"/>
      <c r="AL15" s="86">
        <v>1</v>
      </c>
      <c r="AM15" s="86"/>
      <c r="AN15" s="86"/>
      <c r="AO15" s="86">
        <v>1</v>
      </c>
      <c r="AP15" s="86"/>
      <c r="AQ15" s="86"/>
      <c r="AR15" s="86">
        <v>1</v>
      </c>
      <c r="AS15" s="86"/>
      <c r="AT15" s="86">
        <v>1</v>
      </c>
      <c r="AU15" s="86"/>
      <c r="AV15" s="86">
        <v>1</v>
      </c>
      <c r="AW15" s="86"/>
      <c r="AX15" s="86">
        <v>1</v>
      </c>
      <c r="AY15" s="86">
        <v>1</v>
      </c>
      <c r="AZ15" s="86">
        <v>1</v>
      </c>
      <c r="BA15" s="86"/>
      <c r="BB15" s="86"/>
      <c r="BC15" s="86"/>
      <c r="BD15" s="86"/>
      <c r="BE15" s="86">
        <v>1</v>
      </c>
      <c r="BF15" s="86"/>
      <c r="BG15" s="86">
        <f t="shared" si="3"/>
        <v>28</v>
      </c>
      <c r="BH15" s="112">
        <f t="shared" si="4"/>
        <v>0.53846153846153844</v>
      </c>
      <c r="BJ15">
        <v>22</v>
      </c>
      <c r="BK15">
        <f t="shared" si="2"/>
        <v>6</v>
      </c>
    </row>
    <row r="16" spans="1:63" x14ac:dyDescent="0.25">
      <c r="A16" t="s">
        <v>19</v>
      </c>
      <c r="B16" s="16" t="s">
        <v>79</v>
      </c>
      <c r="C16" t="s">
        <v>104</v>
      </c>
      <c r="D16" s="15">
        <v>5</v>
      </c>
      <c r="E16" s="86"/>
      <c r="F16" s="86"/>
      <c r="G16" s="86"/>
      <c r="H16" s="86"/>
      <c r="I16" s="86"/>
      <c r="J16" s="86"/>
      <c r="K16" s="86"/>
      <c r="L16" s="86"/>
      <c r="M16" s="86"/>
      <c r="N16" s="86"/>
      <c r="O16" s="86"/>
      <c r="P16" s="86"/>
      <c r="Q16" s="86"/>
      <c r="R16" s="86"/>
      <c r="S16" s="86"/>
      <c r="T16" s="86"/>
      <c r="U16" s="86"/>
      <c r="V16" s="86"/>
      <c r="W16" s="86"/>
      <c r="X16" s="97"/>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v>1</v>
      </c>
      <c r="AW16" s="86"/>
      <c r="AX16" s="86"/>
      <c r="AY16" s="86"/>
      <c r="AZ16" s="86"/>
      <c r="BA16" s="86"/>
      <c r="BB16" s="86"/>
      <c r="BC16" s="86"/>
      <c r="BD16" s="86"/>
      <c r="BE16" s="86"/>
      <c r="BF16" s="86"/>
      <c r="BG16" s="86">
        <f t="shared" si="3"/>
        <v>1</v>
      </c>
      <c r="BH16" s="112">
        <f t="shared" si="4"/>
        <v>1.9230769230769232E-2</v>
      </c>
      <c r="BJ16">
        <v>1</v>
      </c>
      <c r="BK16">
        <f t="shared" si="2"/>
        <v>0</v>
      </c>
    </row>
    <row r="17" spans="1:63" x14ac:dyDescent="0.25">
      <c r="A17" t="s">
        <v>18</v>
      </c>
      <c r="B17" s="16" t="s">
        <v>80</v>
      </c>
      <c r="C17" t="s">
        <v>104</v>
      </c>
      <c r="D17" s="15">
        <v>4.5</v>
      </c>
      <c r="E17" s="86">
        <v>1</v>
      </c>
      <c r="F17" s="86">
        <v>1</v>
      </c>
      <c r="G17" s="86"/>
      <c r="H17" s="86">
        <v>1</v>
      </c>
      <c r="I17" s="86"/>
      <c r="J17" s="86"/>
      <c r="K17" s="86"/>
      <c r="L17" s="86"/>
      <c r="M17" s="86">
        <v>1</v>
      </c>
      <c r="N17" s="86"/>
      <c r="O17" s="86"/>
      <c r="P17" s="86"/>
      <c r="Q17" s="86"/>
      <c r="R17" s="86">
        <v>1</v>
      </c>
      <c r="S17" s="86"/>
      <c r="T17" s="86"/>
      <c r="U17" s="86">
        <v>1</v>
      </c>
      <c r="V17" s="86"/>
      <c r="W17" s="86">
        <v>1</v>
      </c>
      <c r="X17" s="97">
        <v>1</v>
      </c>
      <c r="Y17" s="86"/>
      <c r="Z17" s="86"/>
      <c r="AA17" s="86"/>
      <c r="AB17" s="86">
        <v>1</v>
      </c>
      <c r="AC17" s="86">
        <v>1</v>
      </c>
      <c r="AD17" s="86">
        <v>1</v>
      </c>
      <c r="AE17" s="86"/>
      <c r="AF17" s="86"/>
      <c r="AG17" s="86"/>
      <c r="AH17" s="86"/>
      <c r="AI17" s="86"/>
      <c r="AJ17" s="86"/>
      <c r="AK17" s="86"/>
      <c r="AL17" s="86"/>
      <c r="AM17" s="86">
        <v>1</v>
      </c>
      <c r="AN17" s="86"/>
      <c r="AO17" s="86"/>
      <c r="AP17" s="86"/>
      <c r="AQ17" s="86"/>
      <c r="AR17" s="86"/>
      <c r="AS17" s="86"/>
      <c r="AT17" s="86"/>
      <c r="AU17" s="86"/>
      <c r="AV17" s="86"/>
      <c r="AW17" s="86">
        <v>1</v>
      </c>
      <c r="AX17" s="86"/>
      <c r="AY17" s="86"/>
      <c r="AZ17" s="86"/>
      <c r="BA17" s="86"/>
      <c r="BB17" s="86">
        <v>1</v>
      </c>
      <c r="BC17" s="86">
        <v>1</v>
      </c>
      <c r="BD17" s="86">
        <v>1</v>
      </c>
      <c r="BE17" s="86"/>
      <c r="BF17" s="86"/>
      <c r="BG17" s="86">
        <f t="shared" si="3"/>
        <v>16</v>
      </c>
      <c r="BH17" s="112">
        <f t="shared" si="4"/>
        <v>0.30769230769230771</v>
      </c>
      <c r="BJ17">
        <v>3</v>
      </c>
      <c r="BK17">
        <f t="shared" si="2"/>
        <v>13</v>
      </c>
    </row>
    <row r="18" spans="1:63" x14ac:dyDescent="0.25">
      <c r="A18" t="s">
        <v>27</v>
      </c>
      <c r="B18" s="16" t="s">
        <v>80</v>
      </c>
      <c r="C18" t="s">
        <v>104</v>
      </c>
      <c r="D18" s="15">
        <v>4.5</v>
      </c>
      <c r="E18" s="86"/>
      <c r="F18" s="86"/>
      <c r="G18" s="86"/>
      <c r="H18" s="86"/>
      <c r="I18" s="86"/>
      <c r="J18" s="86"/>
      <c r="K18" s="86"/>
      <c r="L18" s="86"/>
      <c r="M18" s="86"/>
      <c r="N18" s="86"/>
      <c r="O18" s="86"/>
      <c r="P18" s="86"/>
      <c r="Q18" s="86"/>
      <c r="R18" s="86"/>
      <c r="S18" s="86"/>
      <c r="T18" s="86"/>
      <c r="U18" s="86"/>
      <c r="V18" s="86"/>
      <c r="W18" s="86"/>
      <c r="X18" s="97"/>
      <c r="Y18" s="86"/>
      <c r="Z18" s="86"/>
      <c r="AA18" s="86"/>
      <c r="AB18" s="86"/>
      <c r="AC18" s="86"/>
      <c r="AD18" s="86"/>
      <c r="AE18" s="86"/>
      <c r="AF18" s="86"/>
      <c r="AG18" s="86"/>
      <c r="AH18" s="86"/>
      <c r="AI18" s="86"/>
      <c r="AJ18" s="86"/>
      <c r="AK18" s="88">
        <v>1</v>
      </c>
      <c r="AL18" s="86"/>
      <c r="AM18" s="86"/>
      <c r="AN18" s="86"/>
      <c r="AO18" s="86"/>
      <c r="AP18" s="86"/>
      <c r="AQ18" s="86"/>
      <c r="AR18" s="86"/>
      <c r="AS18" s="86">
        <v>1</v>
      </c>
      <c r="AT18" s="86"/>
      <c r="AU18" s="86">
        <v>1</v>
      </c>
      <c r="AV18" s="86"/>
      <c r="AW18" s="86"/>
      <c r="AX18" s="86"/>
      <c r="AY18" s="86"/>
      <c r="AZ18" s="86"/>
      <c r="BA18" s="89">
        <v>1</v>
      </c>
      <c r="BB18" s="86"/>
      <c r="BC18" s="86"/>
      <c r="BD18" s="86"/>
      <c r="BE18" s="86"/>
      <c r="BF18" s="86"/>
      <c r="BG18" s="86">
        <f t="shared" si="3"/>
        <v>4</v>
      </c>
      <c r="BH18" s="112">
        <f t="shared" si="4"/>
        <v>7.6923076923076927E-2</v>
      </c>
      <c r="BJ18">
        <v>4</v>
      </c>
      <c r="BK18">
        <f t="shared" si="2"/>
        <v>0</v>
      </c>
    </row>
    <row r="19" spans="1:63" x14ac:dyDescent="0.25">
      <c r="A19" t="s">
        <v>374</v>
      </c>
      <c r="B19" s="16" t="s">
        <v>80</v>
      </c>
      <c r="C19" t="s">
        <v>104</v>
      </c>
      <c r="D19" s="15">
        <v>4.5</v>
      </c>
      <c r="E19" s="86"/>
      <c r="F19" s="86"/>
      <c r="G19" s="86"/>
      <c r="H19" s="86"/>
      <c r="I19" s="86"/>
      <c r="J19" s="86"/>
      <c r="K19" s="86"/>
      <c r="L19" s="86"/>
      <c r="M19" s="86"/>
      <c r="N19" s="86"/>
      <c r="O19" s="86"/>
      <c r="P19" s="86"/>
      <c r="Q19" s="86"/>
      <c r="R19" s="86"/>
      <c r="S19" s="86"/>
      <c r="T19" s="86"/>
      <c r="U19" s="86"/>
      <c r="V19" s="86"/>
      <c r="W19" s="86"/>
      <c r="X19" s="97"/>
      <c r="Y19" s="86"/>
      <c r="Z19" s="86"/>
      <c r="AA19" s="86"/>
      <c r="AB19" s="86"/>
      <c r="AC19" s="86"/>
      <c r="AD19" s="86"/>
      <c r="AE19" s="86"/>
      <c r="AF19" s="86"/>
      <c r="AG19" s="86"/>
      <c r="AH19" s="86"/>
      <c r="AI19" s="86"/>
      <c r="AJ19" s="86"/>
      <c r="AK19" s="88"/>
      <c r="AL19" s="86"/>
      <c r="AM19" s="86"/>
      <c r="AN19" s="86"/>
      <c r="AO19" s="86"/>
      <c r="AP19" s="86"/>
      <c r="AQ19" s="86"/>
      <c r="AR19" s="86"/>
      <c r="AS19" s="86"/>
      <c r="AT19" s="86"/>
      <c r="AU19" s="86"/>
      <c r="AV19" s="86"/>
      <c r="AW19" s="86"/>
      <c r="AX19" s="86"/>
      <c r="AY19" s="86"/>
      <c r="AZ19" s="86"/>
      <c r="BA19" s="97"/>
      <c r="BB19" s="86"/>
      <c r="BC19" s="86"/>
      <c r="BD19" s="86"/>
      <c r="BE19" s="86"/>
      <c r="BF19" s="86"/>
      <c r="BG19" s="86">
        <f t="shared" si="3"/>
        <v>0</v>
      </c>
      <c r="BH19" s="112">
        <f t="shared" si="4"/>
        <v>0</v>
      </c>
      <c r="BJ19">
        <v>0</v>
      </c>
      <c r="BK19">
        <f t="shared" si="2"/>
        <v>0</v>
      </c>
    </row>
    <row r="20" spans="1:63" x14ac:dyDescent="0.25">
      <c r="A20" t="s">
        <v>375</v>
      </c>
      <c r="B20" s="16" t="s">
        <v>80</v>
      </c>
      <c r="C20" t="s">
        <v>104</v>
      </c>
      <c r="D20" s="15">
        <v>4.5</v>
      </c>
      <c r="E20" s="86"/>
      <c r="F20" s="86"/>
      <c r="G20" s="86"/>
      <c r="H20" s="86"/>
      <c r="I20" s="86"/>
      <c r="J20" s="86"/>
      <c r="K20" s="86"/>
      <c r="L20" s="86"/>
      <c r="M20" s="86"/>
      <c r="N20" s="86"/>
      <c r="O20" s="86"/>
      <c r="P20" s="86"/>
      <c r="Q20" s="86"/>
      <c r="R20" s="86"/>
      <c r="S20" s="86"/>
      <c r="T20" s="86"/>
      <c r="U20" s="86"/>
      <c r="V20" s="86"/>
      <c r="W20" s="86"/>
      <c r="X20" s="97"/>
      <c r="Y20" s="86"/>
      <c r="Z20" s="86"/>
      <c r="AA20" s="86"/>
      <c r="AB20" s="86"/>
      <c r="AC20" s="86"/>
      <c r="AD20" s="86"/>
      <c r="AE20" s="86"/>
      <c r="AF20" s="86"/>
      <c r="AG20" s="86"/>
      <c r="AH20" s="86"/>
      <c r="AI20" s="86"/>
      <c r="AJ20" s="86"/>
      <c r="AK20" s="88"/>
      <c r="AL20" s="86"/>
      <c r="AM20" s="86"/>
      <c r="AN20" s="86"/>
      <c r="AO20" s="86"/>
      <c r="AP20" s="86"/>
      <c r="AQ20" s="86"/>
      <c r="AR20" s="86"/>
      <c r="AS20" s="86"/>
      <c r="AT20" s="86"/>
      <c r="AU20" s="86"/>
      <c r="AV20" s="86"/>
      <c r="AW20" s="86"/>
      <c r="AX20" s="86"/>
      <c r="AY20" s="86"/>
      <c r="AZ20" s="86"/>
      <c r="BA20" s="97"/>
      <c r="BB20" s="86"/>
      <c r="BC20" s="86"/>
      <c r="BD20" s="86"/>
      <c r="BE20" s="86"/>
      <c r="BF20" s="86"/>
      <c r="BG20" s="86">
        <f t="shared" si="3"/>
        <v>0</v>
      </c>
      <c r="BH20" s="112">
        <f t="shared" si="4"/>
        <v>0</v>
      </c>
      <c r="BJ20">
        <v>0</v>
      </c>
      <c r="BK20">
        <f t="shared" si="2"/>
        <v>0</v>
      </c>
    </row>
    <row r="21" spans="1:63" x14ac:dyDescent="0.25">
      <c r="A21" t="s">
        <v>37</v>
      </c>
      <c r="B21" s="16" t="s">
        <v>80</v>
      </c>
      <c r="C21" t="s">
        <v>104</v>
      </c>
      <c r="D21" s="15">
        <v>4.5</v>
      </c>
      <c r="E21" s="86"/>
      <c r="F21" s="86"/>
      <c r="G21" s="86"/>
      <c r="H21" s="86"/>
      <c r="I21" s="86"/>
      <c r="J21" s="86"/>
      <c r="K21" s="86"/>
      <c r="L21" s="86"/>
      <c r="M21" s="86"/>
      <c r="N21" s="86"/>
      <c r="O21" s="86"/>
      <c r="P21" s="86"/>
      <c r="Q21" s="86"/>
      <c r="R21" s="86"/>
      <c r="S21" s="86"/>
      <c r="T21" s="86"/>
      <c r="U21" s="86"/>
      <c r="V21" s="86"/>
      <c r="W21" s="86"/>
      <c r="X21" s="97"/>
      <c r="Y21" s="86"/>
      <c r="Z21" s="86"/>
      <c r="AA21" s="86"/>
      <c r="AB21" s="86"/>
      <c r="AC21" s="86"/>
      <c r="AD21" s="86"/>
      <c r="AE21" s="86"/>
      <c r="AF21" s="86"/>
      <c r="AG21" s="86"/>
      <c r="AH21" s="86"/>
      <c r="AI21" s="86"/>
      <c r="AJ21" s="86"/>
      <c r="AK21" s="88"/>
      <c r="AL21" s="86"/>
      <c r="AM21" s="86"/>
      <c r="AN21" s="86"/>
      <c r="AO21" s="86"/>
      <c r="AP21" s="86"/>
      <c r="AQ21" s="86"/>
      <c r="AR21" s="86"/>
      <c r="AS21" s="86"/>
      <c r="AT21" s="86"/>
      <c r="AU21" s="86"/>
      <c r="AV21" s="86"/>
      <c r="AW21" s="86"/>
      <c r="AX21" s="86"/>
      <c r="AY21" s="86"/>
      <c r="AZ21" s="86"/>
      <c r="BA21" s="97"/>
      <c r="BB21" s="86"/>
      <c r="BC21" s="86"/>
      <c r="BD21" s="86"/>
      <c r="BE21" s="86"/>
      <c r="BF21" s="86"/>
      <c r="BG21" s="86">
        <f t="shared" si="3"/>
        <v>0</v>
      </c>
      <c r="BH21" s="112">
        <f t="shared" si="4"/>
        <v>0</v>
      </c>
      <c r="BJ21">
        <v>0</v>
      </c>
      <c r="BK21">
        <f t="shared" si="2"/>
        <v>0</v>
      </c>
    </row>
    <row r="22" spans="1:63" x14ac:dyDescent="0.25">
      <c r="A22" t="s">
        <v>358</v>
      </c>
      <c r="B22" s="16" t="s">
        <v>80</v>
      </c>
      <c r="C22" t="s">
        <v>104</v>
      </c>
      <c r="D22" s="15">
        <v>4.5</v>
      </c>
      <c r="E22" s="86"/>
      <c r="F22" s="86"/>
      <c r="G22" s="86"/>
      <c r="H22" s="86"/>
      <c r="I22" s="86"/>
      <c r="J22" s="86"/>
      <c r="K22" s="86"/>
      <c r="L22" s="86"/>
      <c r="M22" s="86"/>
      <c r="N22" s="86"/>
      <c r="O22" s="86"/>
      <c r="P22" s="86"/>
      <c r="Q22" s="86"/>
      <c r="R22" s="86"/>
      <c r="S22" s="86"/>
      <c r="T22" s="86"/>
      <c r="U22" s="86"/>
      <c r="V22" s="86"/>
      <c r="W22" s="86"/>
      <c r="X22" s="97"/>
      <c r="Y22" s="86"/>
      <c r="Z22" s="86"/>
      <c r="AA22" s="86"/>
      <c r="AB22" s="86"/>
      <c r="AC22" s="86"/>
      <c r="AD22" s="86"/>
      <c r="AE22" s="86"/>
      <c r="AF22" s="86"/>
      <c r="AG22" s="86"/>
      <c r="AH22" s="86"/>
      <c r="AI22" s="86"/>
      <c r="AJ22" s="86"/>
      <c r="AK22" s="88"/>
      <c r="AL22" s="86"/>
      <c r="AM22" s="86"/>
      <c r="AN22" s="86"/>
      <c r="AO22" s="86"/>
      <c r="AP22" s="86"/>
      <c r="AQ22" s="86"/>
      <c r="AR22" s="86"/>
      <c r="AS22" s="86"/>
      <c r="AT22" s="86"/>
      <c r="AU22" s="86"/>
      <c r="AV22" s="86"/>
      <c r="AW22" s="86"/>
      <c r="AX22" s="86"/>
      <c r="AY22" s="86"/>
      <c r="AZ22" s="86"/>
      <c r="BA22" s="97"/>
      <c r="BB22" s="86"/>
      <c r="BC22" s="86"/>
      <c r="BD22" s="86"/>
      <c r="BE22" s="86"/>
      <c r="BF22" s="86"/>
      <c r="BG22" s="86">
        <f t="shared" si="3"/>
        <v>0</v>
      </c>
      <c r="BH22" s="112">
        <f t="shared" si="4"/>
        <v>0</v>
      </c>
      <c r="BJ22">
        <v>0</v>
      </c>
      <c r="BK22">
        <f t="shared" si="2"/>
        <v>0</v>
      </c>
    </row>
    <row r="23" spans="1:63" x14ac:dyDescent="0.25">
      <c r="A23" t="s">
        <v>28</v>
      </c>
      <c r="B23" s="16" t="s">
        <v>78</v>
      </c>
      <c r="C23" t="s">
        <v>98</v>
      </c>
      <c r="D23" s="15">
        <v>8</v>
      </c>
      <c r="E23" s="97"/>
      <c r="F23" s="86"/>
      <c r="G23" s="86"/>
      <c r="H23" s="86"/>
      <c r="I23" s="86"/>
      <c r="J23" s="86"/>
      <c r="K23" s="88">
        <v>1</v>
      </c>
      <c r="L23" s="86"/>
      <c r="M23" s="86"/>
      <c r="N23" s="86">
        <v>1</v>
      </c>
      <c r="O23" s="86"/>
      <c r="P23" s="86">
        <v>1</v>
      </c>
      <c r="Q23" s="86"/>
      <c r="R23" s="86"/>
      <c r="S23" s="86"/>
      <c r="T23" s="86"/>
      <c r="U23" s="86">
        <v>1</v>
      </c>
      <c r="V23" s="86"/>
      <c r="W23" s="97"/>
      <c r="X23" s="97"/>
      <c r="Y23" s="86">
        <v>1</v>
      </c>
      <c r="Z23" s="86"/>
      <c r="AA23" s="86">
        <v>1</v>
      </c>
      <c r="AB23" s="86">
        <v>1</v>
      </c>
      <c r="AC23" s="86"/>
      <c r="AD23" s="86"/>
      <c r="AE23" s="86"/>
      <c r="AF23" s="86"/>
      <c r="AG23" s="86">
        <v>1</v>
      </c>
      <c r="AH23" s="86">
        <v>1</v>
      </c>
      <c r="AI23" s="86">
        <v>1</v>
      </c>
      <c r="AJ23" s="86"/>
      <c r="AK23" s="86">
        <v>1</v>
      </c>
      <c r="AL23" s="86"/>
      <c r="AM23" s="86">
        <v>1</v>
      </c>
      <c r="AN23" s="86">
        <v>1</v>
      </c>
      <c r="AO23" s="88">
        <v>1</v>
      </c>
      <c r="AP23" s="86"/>
      <c r="AQ23" s="89">
        <v>1</v>
      </c>
      <c r="AR23" s="97">
        <v>1</v>
      </c>
      <c r="AS23" s="86"/>
      <c r="AT23" s="86"/>
      <c r="AU23" s="86">
        <v>1</v>
      </c>
      <c r="AV23" s="86">
        <v>1</v>
      </c>
      <c r="AW23" s="86"/>
      <c r="AX23" s="86"/>
      <c r="AY23" s="86"/>
      <c r="AZ23" s="86"/>
      <c r="BA23" s="86"/>
      <c r="BB23" s="86"/>
      <c r="BC23" s="86"/>
      <c r="BD23" s="86">
        <v>1</v>
      </c>
      <c r="BE23" s="86">
        <v>1</v>
      </c>
      <c r="BF23" s="86"/>
      <c r="BG23" s="86">
        <f t="shared" si="3"/>
        <v>20</v>
      </c>
      <c r="BH23" s="112">
        <f t="shared" si="4"/>
        <v>0.38461538461538464</v>
      </c>
      <c r="BJ23">
        <v>25</v>
      </c>
      <c r="BK23">
        <f t="shared" si="2"/>
        <v>-5</v>
      </c>
    </row>
    <row r="24" spans="1:63" x14ac:dyDescent="0.25">
      <c r="A24" t="s">
        <v>26</v>
      </c>
      <c r="B24" s="16" t="s">
        <v>78</v>
      </c>
      <c r="C24" t="s">
        <v>98</v>
      </c>
      <c r="D24" s="15">
        <v>6.5</v>
      </c>
      <c r="E24" s="86">
        <v>1</v>
      </c>
      <c r="F24" s="86">
        <v>1</v>
      </c>
      <c r="G24" s="97">
        <v>1</v>
      </c>
      <c r="H24" s="86"/>
      <c r="I24" s="86"/>
      <c r="J24" s="86">
        <v>1</v>
      </c>
      <c r="K24" s="86">
        <v>1</v>
      </c>
      <c r="L24" s="86">
        <v>1</v>
      </c>
      <c r="M24" s="86">
        <v>1</v>
      </c>
      <c r="N24" s="86">
        <v>1</v>
      </c>
      <c r="O24" s="86"/>
      <c r="P24" s="86"/>
      <c r="Q24" s="86">
        <v>1</v>
      </c>
      <c r="R24" s="86"/>
      <c r="S24" s="86"/>
      <c r="T24" s="86"/>
      <c r="U24" s="86"/>
      <c r="V24" s="89">
        <v>1</v>
      </c>
      <c r="W24" s="86">
        <v>1</v>
      </c>
      <c r="X24" s="97">
        <v>1</v>
      </c>
      <c r="Y24" s="86"/>
      <c r="Z24" s="86"/>
      <c r="AA24" s="86">
        <v>1</v>
      </c>
      <c r="AB24" s="86"/>
      <c r="AC24" s="86">
        <v>1</v>
      </c>
      <c r="AD24" s="86"/>
      <c r="AE24" s="86">
        <v>1</v>
      </c>
      <c r="AF24" s="86"/>
      <c r="AG24" s="86"/>
      <c r="AH24" s="86">
        <v>1</v>
      </c>
      <c r="AI24" s="86">
        <v>1</v>
      </c>
      <c r="AJ24" s="86">
        <v>1</v>
      </c>
      <c r="AK24" s="86"/>
      <c r="AL24" s="86">
        <v>1</v>
      </c>
      <c r="AM24" s="86"/>
      <c r="AN24" s="89">
        <v>1</v>
      </c>
      <c r="AO24" s="86">
        <v>1</v>
      </c>
      <c r="AP24" s="86">
        <v>1</v>
      </c>
      <c r="AQ24" s="86"/>
      <c r="AR24" s="86"/>
      <c r="AS24" s="86">
        <v>1</v>
      </c>
      <c r="AT24" s="86">
        <v>1</v>
      </c>
      <c r="AU24" s="86"/>
      <c r="AV24" s="86"/>
      <c r="AW24" s="86">
        <v>1</v>
      </c>
      <c r="AX24" s="86"/>
      <c r="AY24" s="86">
        <v>1</v>
      </c>
      <c r="AZ24" s="86"/>
      <c r="BA24" s="86">
        <v>1</v>
      </c>
      <c r="BB24" s="86"/>
      <c r="BC24" s="86"/>
      <c r="BD24" s="86"/>
      <c r="BE24" s="86">
        <v>1</v>
      </c>
      <c r="BF24" s="86"/>
      <c r="BG24" s="86">
        <f t="shared" si="3"/>
        <v>28</v>
      </c>
      <c r="BH24" s="112">
        <f t="shared" si="4"/>
        <v>0.53846153846153844</v>
      </c>
      <c r="BJ24">
        <v>32</v>
      </c>
      <c r="BK24">
        <f t="shared" si="2"/>
        <v>-4</v>
      </c>
    </row>
    <row r="25" spans="1:63" x14ac:dyDescent="0.25">
      <c r="A25" t="s">
        <v>31</v>
      </c>
      <c r="B25" s="16" t="s">
        <v>80</v>
      </c>
      <c r="C25" t="s">
        <v>98</v>
      </c>
      <c r="D25" s="15">
        <v>6</v>
      </c>
      <c r="E25" s="97">
        <v>1</v>
      </c>
      <c r="F25" s="86">
        <v>1</v>
      </c>
      <c r="G25" s="86"/>
      <c r="H25" s="86"/>
      <c r="I25" s="86">
        <v>1</v>
      </c>
      <c r="J25" s="86">
        <v>1</v>
      </c>
      <c r="K25" s="86"/>
      <c r="L25" s="86">
        <v>1</v>
      </c>
      <c r="M25" s="86"/>
      <c r="N25" s="86">
        <v>1</v>
      </c>
      <c r="O25" s="86">
        <v>1</v>
      </c>
      <c r="P25" s="86">
        <v>1</v>
      </c>
      <c r="Q25" s="89">
        <v>1</v>
      </c>
      <c r="R25" s="86">
        <v>1</v>
      </c>
      <c r="S25" s="86">
        <v>1</v>
      </c>
      <c r="T25" s="86"/>
      <c r="U25" s="86">
        <v>1</v>
      </c>
      <c r="V25" s="86">
        <v>1</v>
      </c>
      <c r="W25" s="89">
        <v>1</v>
      </c>
      <c r="X25" s="86">
        <v>1</v>
      </c>
      <c r="Y25" s="86"/>
      <c r="Z25" s="88">
        <v>1</v>
      </c>
      <c r="AA25" s="86">
        <v>1</v>
      </c>
      <c r="AB25" s="88">
        <v>1</v>
      </c>
      <c r="AC25" s="86"/>
      <c r="AD25" s="86">
        <v>1</v>
      </c>
      <c r="AE25" s="86"/>
      <c r="AF25" s="86">
        <v>1</v>
      </c>
      <c r="AG25" s="86">
        <v>1</v>
      </c>
      <c r="AH25" s="86">
        <v>1</v>
      </c>
      <c r="AI25" s="86">
        <v>1</v>
      </c>
      <c r="AJ25" s="86">
        <v>1</v>
      </c>
      <c r="AK25" s="86">
        <v>1</v>
      </c>
      <c r="AL25" s="86">
        <v>1</v>
      </c>
      <c r="AM25" s="89">
        <v>1</v>
      </c>
      <c r="AN25" s="86"/>
      <c r="AO25" s="86"/>
      <c r="AP25" s="86">
        <v>1</v>
      </c>
      <c r="AQ25" s="86">
        <v>1</v>
      </c>
      <c r="AR25" s="86">
        <v>1</v>
      </c>
      <c r="AS25" s="86">
        <v>1</v>
      </c>
      <c r="AT25" s="89">
        <v>1</v>
      </c>
      <c r="AU25" s="86">
        <v>1</v>
      </c>
      <c r="AV25" s="86"/>
      <c r="AW25" s="86"/>
      <c r="AX25" s="89">
        <v>1</v>
      </c>
      <c r="AY25" s="86"/>
      <c r="AZ25" s="86">
        <v>1</v>
      </c>
      <c r="BA25" s="86">
        <v>1</v>
      </c>
      <c r="BB25" s="86">
        <v>1</v>
      </c>
      <c r="BC25" s="86">
        <v>1</v>
      </c>
      <c r="BD25" s="86">
        <v>1</v>
      </c>
      <c r="BE25" s="86">
        <v>1</v>
      </c>
      <c r="BF25" s="86"/>
      <c r="BG25" s="86">
        <f t="shared" si="3"/>
        <v>40</v>
      </c>
      <c r="BH25" s="112">
        <f t="shared" si="4"/>
        <v>0.76923076923076927</v>
      </c>
      <c r="BJ25">
        <v>38</v>
      </c>
      <c r="BK25">
        <f t="shared" si="2"/>
        <v>2</v>
      </c>
    </row>
    <row r="26" spans="1:63" x14ac:dyDescent="0.25">
      <c r="A26" t="s">
        <v>36</v>
      </c>
      <c r="B26" s="16" t="s">
        <v>78</v>
      </c>
      <c r="C26" t="s">
        <v>98</v>
      </c>
      <c r="D26" s="15">
        <v>5.5</v>
      </c>
      <c r="E26" s="86"/>
      <c r="F26" s="86"/>
      <c r="G26" s="86"/>
      <c r="H26" s="86">
        <v>1</v>
      </c>
      <c r="I26" s="86">
        <v>1</v>
      </c>
      <c r="J26" s="86"/>
      <c r="K26" s="86"/>
      <c r="L26" s="86"/>
      <c r="M26" s="86">
        <v>1</v>
      </c>
      <c r="N26" s="86"/>
      <c r="O26" s="86"/>
      <c r="P26" s="86">
        <v>1</v>
      </c>
      <c r="Q26" s="86"/>
      <c r="R26" s="86">
        <v>1</v>
      </c>
      <c r="S26" s="86">
        <v>1</v>
      </c>
      <c r="T26" s="86"/>
      <c r="U26" s="86"/>
      <c r="V26" s="86"/>
      <c r="W26" s="86"/>
      <c r="X26" s="86">
        <v>1</v>
      </c>
      <c r="Y26" s="86"/>
      <c r="Z26" s="86">
        <v>1</v>
      </c>
      <c r="AA26" s="86"/>
      <c r="AB26" s="86"/>
      <c r="AC26" s="86">
        <v>1</v>
      </c>
      <c r="AD26" s="86"/>
      <c r="AE26" s="86"/>
      <c r="AF26" s="86"/>
      <c r="AG26" s="86"/>
      <c r="AH26" s="86"/>
      <c r="AI26" s="86"/>
      <c r="AJ26" s="86"/>
      <c r="AK26" s="86"/>
      <c r="AL26" s="86"/>
      <c r="AM26" s="86">
        <v>1</v>
      </c>
      <c r="AN26" s="86"/>
      <c r="AO26" s="86"/>
      <c r="AP26" s="86">
        <v>1</v>
      </c>
      <c r="AQ26" s="86"/>
      <c r="AR26" s="86"/>
      <c r="AS26" s="86"/>
      <c r="AT26" s="86"/>
      <c r="AU26" s="86"/>
      <c r="AV26" s="86"/>
      <c r="AW26" s="86"/>
      <c r="AX26" s="86">
        <v>1</v>
      </c>
      <c r="AY26" s="86">
        <v>1</v>
      </c>
      <c r="AZ26" s="86">
        <v>1</v>
      </c>
      <c r="BA26" s="86"/>
      <c r="BB26" s="86">
        <v>1</v>
      </c>
      <c r="BC26" s="86">
        <v>1</v>
      </c>
      <c r="BD26" s="86"/>
      <c r="BE26" s="86"/>
      <c r="BF26" s="86"/>
      <c r="BG26" s="86">
        <f t="shared" si="3"/>
        <v>16</v>
      </c>
      <c r="BH26" s="112">
        <f t="shared" si="4"/>
        <v>0.30769230769230771</v>
      </c>
      <c r="BJ26">
        <v>14</v>
      </c>
      <c r="BK26">
        <f t="shared" si="2"/>
        <v>2</v>
      </c>
    </row>
    <row r="27" spans="1:63" x14ac:dyDescent="0.25">
      <c r="A27" t="s">
        <v>372</v>
      </c>
      <c r="B27" s="16" t="s">
        <v>78</v>
      </c>
      <c r="C27" t="s">
        <v>98</v>
      </c>
      <c r="D27" s="15">
        <v>5</v>
      </c>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f t="shared" si="3"/>
        <v>0</v>
      </c>
      <c r="BH27" s="112">
        <f t="shared" si="4"/>
        <v>0</v>
      </c>
      <c r="BJ27">
        <v>0</v>
      </c>
      <c r="BK27">
        <f t="shared" si="2"/>
        <v>0</v>
      </c>
    </row>
    <row r="28" spans="1:63" x14ac:dyDescent="0.25">
      <c r="A28" t="s">
        <v>47</v>
      </c>
      <c r="B28" s="16" t="s">
        <v>79</v>
      </c>
      <c r="C28" t="s">
        <v>98</v>
      </c>
      <c r="D28" s="15">
        <v>5</v>
      </c>
      <c r="E28" s="86"/>
      <c r="F28" s="86"/>
      <c r="G28" s="86"/>
      <c r="H28" s="86">
        <v>1</v>
      </c>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v>1</v>
      </c>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f t="shared" si="3"/>
        <v>2</v>
      </c>
      <c r="BH28" s="112">
        <f t="shared" si="4"/>
        <v>3.8461538461538464E-2</v>
      </c>
      <c r="BJ28">
        <v>5</v>
      </c>
      <c r="BK28">
        <f t="shared" si="2"/>
        <v>-3</v>
      </c>
    </row>
    <row r="29" spans="1:63" x14ac:dyDescent="0.25">
      <c r="A29" t="s">
        <v>39</v>
      </c>
      <c r="B29" s="16" t="s">
        <v>80</v>
      </c>
      <c r="C29" t="s">
        <v>98</v>
      </c>
      <c r="D29" s="15">
        <v>5</v>
      </c>
      <c r="E29" s="86"/>
      <c r="F29" s="86"/>
      <c r="G29" s="86"/>
      <c r="H29" s="86"/>
      <c r="I29" s="86"/>
      <c r="J29" s="86"/>
      <c r="K29" s="86"/>
      <c r="L29" s="86"/>
      <c r="M29" s="86"/>
      <c r="N29" s="88">
        <v>1</v>
      </c>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f t="shared" si="3"/>
        <v>1</v>
      </c>
      <c r="BH29" s="112">
        <f t="shared" si="4"/>
        <v>1.9230769230769232E-2</v>
      </c>
      <c r="BJ29">
        <v>3</v>
      </c>
      <c r="BK29">
        <f t="shared" si="2"/>
        <v>-2</v>
      </c>
    </row>
    <row r="30" spans="1:63" x14ac:dyDescent="0.25">
      <c r="A30" t="s">
        <v>85</v>
      </c>
      <c r="B30" s="16" t="s">
        <v>80</v>
      </c>
      <c r="C30" t="s">
        <v>98</v>
      </c>
      <c r="D30" s="15">
        <v>5</v>
      </c>
      <c r="E30" s="86">
        <v>1</v>
      </c>
      <c r="F30" s="86"/>
      <c r="G30" s="86">
        <v>1</v>
      </c>
      <c r="H30" s="86"/>
      <c r="I30" s="86">
        <v>1</v>
      </c>
      <c r="J30" s="86">
        <v>1</v>
      </c>
      <c r="K30" s="86">
        <v>1</v>
      </c>
      <c r="L30" s="86">
        <v>1</v>
      </c>
      <c r="M30" s="86">
        <v>1</v>
      </c>
      <c r="N30" s="86"/>
      <c r="O30" s="86">
        <v>1</v>
      </c>
      <c r="P30" s="86"/>
      <c r="Q30" s="86"/>
      <c r="R30" s="86">
        <v>1</v>
      </c>
      <c r="S30" s="86">
        <v>1</v>
      </c>
      <c r="T30" s="86">
        <v>1</v>
      </c>
      <c r="U30" s="86">
        <v>1</v>
      </c>
      <c r="V30" s="86"/>
      <c r="W30" s="86">
        <v>1</v>
      </c>
      <c r="X30" s="86"/>
      <c r="Y30" s="86"/>
      <c r="Z30" s="86">
        <v>1</v>
      </c>
      <c r="AA30" s="86"/>
      <c r="AB30" s="86">
        <v>1</v>
      </c>
      <c r="AC30" s="86">
        <v>1</v>
      </c>
      <c r="AD30" s="86">
        <v>1</v>
      </c>
      <c r="AE30" s="86">
        <v>1</v>
      </c>
      <c r="AF30" s="86">
        <v>1</v>
      </c>
      <c r="AG30" s="86"/>
      <c r="AH30" s="86"/>
      <c r="AI30" s="86"/>
      <c r="AJ30" s="86">
        <v>1</v>
      </c>
      <c r="AK30" s="86"/>
      <c r="AL30" s="86"/>
      <c r="AM30" s="86"/>
      <c r="AN30" s="86"/>
      <c r="AO30" s="86"/>
      <c r="AP30" s="86"/>
      <c r="AQ30" s="86">
        <v>1</v>
      </c>
      <c r="AR30" s="86">
        <v>1</v>
      </c>
      <c r="AS30" s="86">
        <v>1</v>
      </c>
      <c r="AT30" s="86">
        <v>1</v>
      </c>
      <c r="AU30" s="86">
        <v>1</v>
      </c>
      <c r="AV30" s="86">
        <v>1</v>
      </c>
      <c r="AW30" s="86">
        <v>1</v>
      </c>
      <c r="AX30" s="86">
        <v>1</v>
      </c>
      <c r="AY30" s="86">
        <v>1</v>
      </c>
      <c r="AZ30" s="86">
        <v>1</v>
      </c>
      <c r="BA30" s="86"/>
      <c r="BB30" s="86">
        <v>1</v>
      </c>
      <c r="BC30" s="86">
        <v>1</v>
      </c>
      <c r="BD30" s="86">
        <v>1</v>
      </c>
      <c r="BE30" s="86"/>
      <c r="BF30" s="86"/>
      <c r="BG30" s="86">
        <f t="shared" si="3"/>
        <v>33</v>
      </c>
      <c r="BH30" s="112">
        <f t="shared" si="4"/>
        <v>0.63461538461538458</v>
      </c>
      <c r="BJ30">
        <v>19</v>
      </c>
      <c r="BK30">
        <f t="shared" si="2"/>
        <v>14</v>
      </c>
    </row>
    <row r="31" spans="1:63" x14ac:dyDescent="0.25">
      <c r="A31" t="s">
        <v>38</v>
      </c>
      <c r="B31" s="16" t="s">
        <v>80</v>
      </c>
      <c r="C31" t="s">
        <v>98</v>
      </c>
      <c r="D31" s="15">
        <v>4.5</v>
      </c>
      <c r="E31" s="86"/>
      <c r="F31" s="86">
        <v>1</v>
      </c>
      <c r="G31" s="86">
        <v>1</v>
      </c>
      <c r="H31" s="89">
        <v>1</v>
      </c>
      <c r="I31" s="86"/>
      <c r="J31" s="86"/>
      <c r="K31" s="86"/>
      <c r="L31" s="86"/>
      <c r="M31" s="86"/>
      <c r="N31" s="86"/>
      <c r="O31" s="86">
        <v>1</v>
      </c>
      <c r="P31" s="86"/>
      <c r="Q31" s="86">
        <v>1</v>
      </c>
      <c r="R31" s="86"/>
      <c r="S31" s="86"/>
      <c r="T31" s="86">
        <v>1</v>
      </c>
      <c r="U31" s="86"/>
      <c r="V31" s="86">
        <v>1</v>
      </c>
      <c r="W31" s="86"/>
      <c r="X31" s="86"/>
      <c r="Y31" s="86">
        <v>1</v>
      </c>
      <c r="Z31" s="86"/>
      <c r="AA31" s="86"/>
      <c r="AB31" s="86"/>
      <c r="AC31" s="86"/>
      <c r="AD31" s="86">
        <v>1</v>
      </c>
      <c r="AE31" s="86">
        <v>1</v>
      </c>
      <c r="AF31" s="86"/>
      <c r="AG31" s="86"/>
      <c r="AH31" s="86">
        <v>1</v>
      </c>
      <c r="AI31" s="86">
        <v>1</v>
      </c>
      <c r="AJ31" s="86"/>
      <c r="AK31" s="86">
        <v>1</v>
      </c>
      <c r="AL31" s="86">
        <v>1</v>
      </c>
      <c r="AM31" s="86">
        <v>1</v>
      </c>
      <c r="AN31" s="86">
        <v>1</v>
      </c>
      <c r="AO31" s="86">
        <v>1</v>
      </c>
      <c r="AP31" s="86"/>
      <c r="AQ31" s="86"/>
      <c r="AR31" s="86"/>
      <c r="AS31" s="86"/>
      <c r="AT31" s="86"/>
      <c r="AU31" s="86"/>
      <c r="AV31" s="86">
        <v>1</v>
      </c>
      <c r="AW31" s="86">
        <v>1</v>
      </c>
      <c r="AX31" s="86"/>
      <c r="AY31" s="86"/>
      <c r="AZ31" s="86"/>
      <c r="BA31" s="86">
        <v>1</v>
      </c>
      <c r="BB31" s="86"/>
      <c r="BC31" s="86"/>
      <c r="BD31" s="86"/>
      <c r="BE31" s="86"/>
      <c r="BF31" s="86"/>
      <c r="BG31" s="86">
        <f t="shared" si="3"/>
        <v>20</v>
      </c>
      <c r="BH31" s="112">
        <f t="shared" si="4"/>
        <v>0.38461538461538464</v>
      </c>
      <c r="BJ31">
        <v>25</v>
      </c>
      <c r="BK31">
        <f t="shared" si="2"/>
        <v>-5</v>
      </c>
    </row>
    <row r="32" spans="1:63" x14ac:dyDescent="0.25">
      <c r="A32" t="s">
        <v>35</v>
      </c>
      <c r="B32" s="16" t="s">
        <v>80</v>
      </c>
      <c r="C32" t="s">
        <v>98</v>
      </c>
      <c r="D32" s="15">
        <v>4.5</v>
      </c>
      <c r="E32" s="86"/>
      <c r="F32" s="86"/>
      <c r="G32" s="86"/>
      <c r="H32" s="86"/>
      <c r="I32" s="86"/>
      <c r="J32" s="86"/>
      <c r="K32" s="86"/>
      <c r="L32" s="86"/>
      <c r="M32" s="86"/>
      <c r="N32" s="86"/>
      <c r="O32" s="86"/>
      <c r="P32" s="86"/>
      <c r="Q32" s="86"/>
      <c r="R32" s="86"/>
      <c r="S32" s="86"/>
      <c r="T32" s="86">
        <v>1</v>
      </c>
      <c r="U32" s="86"/>
      <c r="V32" s="86"/>
      <c r="W32" s="86"/>
      <c r="X32" s="86"/>
      <c r="Y32" s="86">
        <v>1</v>
      </c>
      <c r="Z32" s="86"/>
      <c r="AA32" s="86"/>
      <c r="AB32" s="86"/>
      <c r="AC32" s="86"/>
      <c r="AD32" s="86"/>
      <c r="AE32" s="86"/>
      <c r="AF32" s="86">
        <v>1</v>
      </c>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f t="shared" si="3"/>
        <v>3</v>
      </c>
      <c r="BH32" s="112">
        <f t="shared" si="4"/>
        <v>5.7692307692307696E-2</v>
      </c>
      <c r="BJ32">
        <v>6</v>
      </c>
      <c r="BK32">
        <f t="shared" si="2"/>
        <v>-3</v>
      </c>
    </row>
    <row r="33" spans="1:63" x14ac:dyDescent="0.25">
      <c r="A33" t="s">
        <v>357</v>
      </c>
      <c r="B33" s="16" t="s">
        <v>80</v>
      </c>
      <c r="C33" t="s">
        <v>98</v>
      </c>
      <c r="D33" s="15">
        <v>4.5</v>
      </c>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f t="shared" si="3"/>
        <v>0</v>
      </c>
      <c r="BH33" s="112">
        <f t="shared" si="4"/>
        <v>0</v>
      </c>
      <c r="BJ33">
        <v>0</v>
      </c>
      <c r="BK33">
        <f t="shared" si="2"/>
        <v>0</v>
      </c>
    </row>
    <row r="34" spans="1:63" x14ac:dyDescent="0.25">
      <c r="A34" t="s">
        <v>123</v>
      </c>
      <c r="B34" s="16" t="s">
        <v>78</v>
      </c>
      <c r="C34" t="s">
        <v>105</v>
      </c>
      <c r="D34" s="15">
        <v>10</v>
      </c>
      <c r="E34" s="88">
        <v>1</v>
      </c>
      <c r="F34" s="86"/>
      <c r="G34" s="86"/>
      <c r="H34" s="86"/>
      <c r="I34" s="86"/>
      <c r="J34" s="86"/>
      <c r="K34" s="86"/>
      <c r="L34" s="97"/>
      <c r="M34" s="86"/>
      <c r="N34" s="86"/>
      <c r="O34" s="86"/>
      <c r="P34" s="86"/>
      <c r="Q34" s="88">
        <v>1</v>
      </c>
      <c r="R34" s="88">
        <v>1</v>
      </c>
      <c r="S34" s="88">
        <v>1</v>
      </c>
      <c r="T34" s="86">
        <v>1</v>
      </c>
      <c r="U34" s="97"/>
      <c r="V34" s="88">
        <v>1</v>
      </c>
      <c r="W34" s="86"/>
      <c r="X34" s="88">
        <v>1</v>
      </c>
      <c r="Y34" s="86"/>
      <c r="Z34" s="97">
        <v>1</v>
      </c>
      <c r="AA34" s="86"/>
      <c r="AB34" s="86"/>
      <c r="AC34" s="88">
        <v>1</v>
      </c>
      <c r="AD34" s="88">
        <v>1</v>
      </c>
      <c r="AE34" s="86"/>
      <c r="AF34" s="86"/>
      <c r="AG34" s="86"/>
      <c r="AH34" s="86"/>
      <c r="AI34" s="86"/>
      <c r="AJ34" s="89">
        <v>1</v>
      </c>
      <c r="AK34" s="86"/>
      <c r="AL34" s="86"/>
      <c r="AM34" s="86"/>
      <c r="AN34" s="86"/>
      <c r="AO34" s="86"/>
      <c r="AP34" s="88">
        <v>1</v>
      </c>
      <c r="AQ34" s="86"/>
      <c r="AR34" s="86"/>
      <c r="AS34" s="86"/>
      <c r="AT34" s="88">
        <v>1</v>
      </c>
      <c r="AU34" s="86"/>
      <c r="AV34" s="86"/>
      <c r="AW34" s="86"/>
      <c r="AX34" s="86"/>
      <c r="AY34" s="86"/>
      <c r="AZ34" s="97"/>
      <c r="BA34" s="86">
        <v>1</v>
      </c>
      <c r="BB34" s="86"/>
      <c r="BC34" s="86"/>
      <c r="BD34" s="88">
        <v>1</v>
      </c>
      <c r="BE34" s="86"/>
      <c r="BF34" s="86"/>
      <c r="BG34" s="86">
        <f t="shared" si="3"/>
        <v>15</v>
      </c>
      <c r="BH34" s="112">
        <f t="shared" si="4"/>
        <v>0.28846153846153844</v>
      </c>
      <c r="BJ34">
        <v>15</v>
      </c>
      <c r="BK34">
        <f t="shared" si="2"/>
        <v>0</v>
      </c>
    </row>
    <row r="35" spans="1:63" x14ac:dyDescent="0.25">
      <c r="A35" t="s">
        <v>33</v>
      </c>
      <c r="B35" s="16" t="s">
        <v>79</v>
      </c>
      <c r="C35" t="s">
        <v>105</v>
      </c>
      <c r="D35" s="15">
        <v>8.5</v>
      </c>
      <c r="E35" s="86"/>
      <c r="F35" s="89">
        <v>1</v>
      </c>
      <c r="G35" s="86"/>
      <c r="H35" s="86"/>
      <c r="I35" s="89">
        <v>1</v>
      </c>
      <c r="J35" s="86">
        <v>1</v>
      </c>
      <c r="K35" s="86"/>
      <c r="L35" s="88">
        <v>1</v>
      </c>
      <c r="M35" s="88">
        <v>1</v>
      </c>
      <c r="N35" s="86"/>
      <c r="O35" s="86"/>
      <c r="P35" s="86"/>
      <c r="Q35" s="86"/>
      <c r="R35" s="86">
        <v>1</v>
      </c>
      <c r="S35" s="86"/>
      <c r="T35" s="86"/>
      <c r="U35" s="89">
        <v>1</v>
      </c>
      <c r="V35" s="86"/>
      <c r="W35" s="86"/>
      <c r="X35" s="89">
        <v>1</v>
      </c>
      <c r="Y35" s="86">
        <v>1</v>
      </c>
      <c r="Z35" s="89">
        <v>1</v>
      </c>
      <c r="AA35" s="86"/>
      <c r="AB35" s="86">
        <v>1</v>
      </c>
      <c r="AC35" s="86"/>
      <c r="AD35" s="86"/>
      <c r="AE35" s="97"/>
      <c r="AF35" s="89">
        <v>1</v>
      </c>
      <c r="AG35" s="86"/>
      <c r="AH35" s="89">
        <v>1</v>
      </c>
      <c r="AI35" s="86"/>
      <c r="AJ35" s="86"/>
      <c r="AK35" s="86"/>
      <c r="AL35" s="86">
        <v>1</v>
      </c>
      <c r="AM35" s="86"/>
      <c r="AN35" s="86"/>
      <c r="AO35" s="86"/>
      <c r="AP35" s="86"/>
      <c r="AQ35" s="86"/>
      <c r="AR35" s="86"/>
      <c r="AS35" s="86">
        <v>1</v>
      </c>
      <c r="AT35" s="86"/>
      <c r="AU35" s="86"/>
      <c r="AV35" s="89">
        <v>1</v>
      </c>
      <c r="AW35" s="86"/>
      <c r="AX35" s="86"/>
      <c r="AY35" s="86"/>
      <c r="AZ35" s="88">
        <v>1</v>
      </c>
      <c r="BA35" s="86"/>
      <c r="BB35" s="89">
        <v>1</v>
      </c>
      <c r="BC35" s="86"/>
      <c r="BD35" s="86"/>
      <c r="BE35" s="86"/>
      <c r="BF35" s="86"/>
      <c r="BG35" s="86">
        <f t="shared" si="3"/>
        <v>18</v>
      </c>
      <c r="BH35" s="112">
        <f t="shared" si="4"/>
        <v>0.34615384615384615</v>
      </c>
      <c r="BJ35">
        <v>12</v>
      </c>
      <c r="BK35">
        <f t="shared" si="2"/>
        <v>6</v>
      </c>
    </row>
    <row r="36" spans="1:63" x14ac:dyDescent="0.25">
      <c r="A36" t="s">
        <v>81</v>
      </c>
      <c r="B36" s="16" t="s">
        <v>78</v>
      </c>
      <c r="C36" t="s">
        <v>105</v>
      </c>
      <c r="D36" s="15">
        <v>7.5</v>
      </c>
      <c r="E36" s="86"/>
      <c r="F36" s="97">
        <v>1</v>
      </c>
      <c r="G36" s="86"/>
      <c r="H36" s="86"/>
      <c r="I36" s="86"/>
      <c r="J36" s="86"/>
      <c r="K36" s="86"/>
      <c r="L36" s="86"/>
      <c r="M36" s="86"/>
      <c r="N36" s="86"/>
      <c r="O36" s="86"/>
      <c r="P36" s="88">
        <v>1</v>
      </c>
      <c r="Q36" s="86"/>
      <c r="R36" s="86"/>
      <c r="S36" s="86"/>
      <c r="T36" s="89">
        <v>1</v>
      </c>
      <c r="U36" s="86"/>
      <c r="V36" s="86"/>
      <c r="W36" s="86"/>
      <c r="X36" s="86">
        <v>1</v>
      </c>
      <c r="Y36" s="89">
        <v>1</v>
      </c>
      <c r="Z36" s="86"/>
      <c r="AA36" s="86"/>
      <c r="AB36" s="86"/>
      <c r="AC36" s="86"/>
      <c r="AD36" s="86"/>
      <c r="AE36" s="86">
        <v>1</v>
      </c>
      <c r="AF36" s="86"/>
      <c r="AG36" s="86">
        <v>1</v>
      </c>
      <c r="AH36" s="86"/>
      <c r="AI36" s="86"/>
      <c r="AJ36" s="97"/>
      <c r="AK36" s="86">
        <v>1</v>
      </c>
      <c r="AL36" s="86"/>
      <c r="AM36" s="86">
        <v>1</v>
      </c>
      <c r="AN36" s="86">
        <v>1</v>
      </c>
      <c r="AO36" s="86">
        <v>1</v>
      </c>
      <c r="AP36" s="86"/>
      <c r="AQ36" s="86">
        <v>1</v>
      </c>
      <c r="AR36" s="86"/>
      <c r="AS36" s="88">
        <v>1</v>
      </c>
      <c r="AT36" s="86"/>
      <c r="AU36" s="86"/>
      <c r="AV36" s="97">
        <v>1</v>
      </c>
      <c r="AW36" s="89">
        <v>1</v>
      </c>
      <c r="AX36" s="86"/>
      <c r="AY36" s="86"/>
      <c r="AZ36" s="86"/>
      <c r="BA36" s="86"/>
      <c r="BB36" s="86"/>
      <c r="BC36" s="86">
        <v>1</v>
      </c>
      <c r="BD36" s="86"/>
      <c r="BE36" s="86"/>
      <c r="BF36" s="86"/>
      <c r="BG36" s="86">
        <f t="shared" si="3"/>
        <v>16</v>
      </c>
      <c r="BH36" s="112">
        <f t="shared" si="4"/>
        <v>0.30769230769230771</v>
      </c>
      <c r="BJ36">
        <v>18</v>
      </c>
      <c r="BK36">
        <f t="shared" si="2"/>
        <v>-2</v>
      </c>
    </row>
    <row r="37" spans="1:63" x14ac:dyDescent="0.25">
      <c r="A37" t="s">
        <v>16</v>
      </c>
      <c r="B37" s="16" t="s">
        <v>80</v>
      </c>
      <c r="C37" t="s">
        <v>105</v>
      </c>
      <c r="D37" s="15">
        <v>7.5</v>
      </c>
      <c r="E37" s="86"/>
      <c r="F37" s="86"/>
      <c r="G37" s="86"/>
      <c r="H37" s="86"/>
      <c r="I37" s="86">
        <v>1</v>
      </c>
      <c r="J37" s="86"/>
      <c r="K37" s="86">
        <v>1</v>
      </c>
      <c r="L37" s="89">
        <v>1</v>
      </c>
      <c r="M37" s="89">
        <v>1</v>
      </c>
      <c r="N37" s="89">
        <v>1</v>
      </c>
      <c r="O37" s="86"/>
      <c r="P37" s="86"/>
      <c r="Q37" s="86"/>
      <c r="R37" s="89">
        <v>1</v>
      </c>
      <c r="S37" s="89">
        <v>1</v>
      </c>
      <c r="T37" s="86"/>
      <c r="U37" s="86">
        <v>1</v>
      </c>
      <c r="V37" s="86"/>
      <c r="W37" s="86">
        <v>1</v>
      </c>
      <c r="X37" s="86"/>
      <c r="Y37" s="86"/>
      <c r="Z37" s="86"/>
      <c r="AA37" s="89">
        <v>1</v>
      </c>
      <c r="AB37" s="89">
        <v>1</v>
      </c>
      <c r="AC37" s="86"/>
      <c r="AD37" s="89">
        <v>1</v>
      </c>
      <c r="AE37" s="88">
        <v>1</v>
      </c>
      <c r="AF37" s="86">
        <v>1</v>
      </c>
      <c r="AG37" s="86"/>
      <c r="AH37" s="86"/>
      <c r="AI37" s="86"/>
      <c r="AJ37" s="86"/>
      <c r="AK37" s="86"/>
      <c r="AL37" s="89">
        <v>1</v>
      </c>
      <c r="AM37" s="86"/>
      <c r="AN37" s="86"/>
      <c r="AO37" s="86"/>
      <c r="AP37" s="86"/>
      <c r="AQ37" s="88">
        <v>1</v>
      </c>
      <c r="AR37" s="86"/>
      <c r="AS37" s="86"/>
      <c r="AT37" s="86"/>
      <c r="AU37" s="86"/>
      <c r="AV37" s="88">
        <v>1</v>
      </c>
      <c r="AW37" s="86"/>
      <c r="AX37" s="86">
        <v>1</v>
      </c>
      <c r="AY37" s="88">
        <v>1</v>
      </c>
      <c r="AZ37" s="86">
        <v>1</v>
      </c>
      <c r="BA37" s="86"/>
      <c r="BB37" s="86"/>
      <c r="BC37" s="89">
        <v>1</v>
      </c>
      <c r="BD37" s="86"/>
      <c r="BE37" s="86"/>
      <c r="BF37" s="86"/>
      <c r="BG37" s="86">
        <f t="shared" si="3"/>
        <v>21</v>
      </c>
      <c r="BH37" s="112">
        <f t="shared" si="4"/>
        <v>0.40384615384615385</v>
      </c>
      <c r="BJ37">
        <v>17</v>
      </c>
      <c r="BK37">
        <f t="shared" si="2"/>
        <v>4</v>
      </c>
    </row>
    <row r="38" spans="1:63" x14ac:dyDescent="0.25">
      <c r="A38" t="s">
        <v>23</v>
      </c>
      <c r="B38" s="16" t="s">
        <v>78</v>
      </c>
      <c r="C38" t="s">
        <v>105</v>
      </c>
      <c r="D38" s="15">
        <v>7</v>
      </c>
      <c r="E38" s="86"/>
      <c r="F38" s="86">
        <v>1</v>
      </c>
      <c r="G38" s="86"/>
      <c r="H38" s="86">
        <v>1</v>
      </c>
      <c r="I38" s="86"/>
      <c r="J38" s="86"/>
      <c r="K38" s="89">
        <v>1</v>
      </c>
      <c r="L38" s="86">
        <v>1</v>
      </c>
      <c r="M38" s="86">
        <v>1</v>
      </c>
      <c r="N38" s="86">
        <v>1</v>
      </c>
      <c r="O38" s="86">
        <v>1</v>
      </c>
      <c r="P38" s="86"/>
      <c r="Q38" s="86"/>
      <c r="R38" s="86"/>
      <c r="S38" s="86"/>
      <c r="T38" s="86"/>
      <c r="U38" s="86"/>
      <c r="V38" s="86"/>
      <c r="W38" s="86">
        <v>1</v>
      </c>
      <c r="X38" s="86"/>
      <c r="Y38" s="86"/>
      <c r="Z38" s="86"/>
      <c r="AA38" s="86"/>
      <c r="AB38" s="86"/>
      <c r="AC38" s="86"/>
      <c r="AD38" s="86"/>
      <c r="AE38" s="86">
        <v>1</v>
      </c>
      <c r="AF38" s="86"/>
      <c r="AG38" s="86"/>
      <c r="AH38" s="86"/>
      <c r="AI38" s="86"/>
      <c r="AJ38" s="86"/>
      <c r="AK38" s="86">
        <v>1</v>
      </c>
      <c r="AL38" s="86"/>
      <c r="AM38" s="86"/>
      <c r="AN38" s="86"/>
      <c r="AO38" s="86"/>
      <c r="AP38" s="86"/>
      <c r="AQ38" s="86"/>
      <c r="AR38" s="89">
        <v>1</v>
      </c>
      <c r="AS38" s="86"/>
      <c r="AT38" s="86"/>
      <c r="AU38" s="86"/>
      <c r="AV38" s="86"/>
      <c r="AW38" s="86">
        <v>1</v>
      </c>
      <c r="AX38" s="86">
        <v>1</v>
      </c>
      <c r="AY38" s="86"/>
      <c r="AZ38" s="86"/>
      <c r="BA38" s="86">
        <v>1</v>
      </c>
      <c r="BB38" s="97">
        <v>1</v>
      </c>
      <c r="BC38" s="86"/>
      <c r="BD38" s="86"/>
      <c r="BE38" s="86"/>
      <c r="BF38" s="86"/>
      <c r="BG38" s="86">
        <f t="shared" si="3"/>
        <v>15</v>
      </c>
      <c r="BH38" s="112">
        <f t="shared" si="4"/>
        <v>0.28846153846153844</v>
      </c>
      <c r="BJ38">
        <v>14</v>
      </c>
      <c r="BK38">
        <f t="shared" si="2"/>
        <v>1</v>
      </c>
    </row>
    <row r="39" spans="1:63" x14ac:dyDescent="0.25">
      <c r="A39" t="s">
        <v>86</v>
      </c>
      <c r="B39" s="16" t="s">
        <v>80</v>
      </c>
      <c r="C39" t="s">
        <v>105</v>
      </c>
      <c r="D39" s="15">
        <v>6.5</v>
      </c>
      <c r="E39" s="86">
        <v>1</v>
      </c>
      <c r="F39" s="86"/>
      <c r="G39" s="86"/>
      <c r="H39" s="86"/>
      <c r="I39" s="86"/>
      <c r="J39" s="86"/>
      <c r="K39" s="86"/>
      <c r="L39" s="86"/>
      <c r="M39" s="86">
        <v>1</v>
      </c>
      <c r="N39" s="86"/>
      <c r="O39" s="86"/>
      <c r="P39" s="86"/>
      <c r="Q39" s="86"/>
      <c r="R39" s="86"/>
      <c r="S39" s="86"/>
      <c r="T39" s="86"/>
      <c r="U39" s="86"/>
      <c r="V39" s="86"/>
      <c r="W39" s="86"/>
      <c r="X39" s="86"/>
      <c r="Y39" s="86"/>
      <c r="Z39" s="86"/>
      <c r="AA39" s="86"/>
      <c r="AB39" s="86"/>
      <c r="AC39" s="86">
        <v>1</v>
      </c>
      <c r="AD39" s="86"/>
      <c r="AE39" s="86"/>
      <c r="AF39" s="86"/>
      <c r="AG39" s="88">
        <v>1</v>
      </c>
      <c r="AH39" s="86"/>
      <c r="AI39" s="86"/>
      <c r="AJ39" s="86"/>
      <c r="AK39" s="86"/>
      <c r="AL39" s="86"/>
      <c r="AM39" s="86"/>
      <c r="AN39" s="86"/>
      <c r="AO39" s="86"/>
      <c r="AP39" s="86"/>
      <c r="AQ39" s="86">
        <v>1</v>
      </c>
      <c r="AR39" s="86"/>
      <c r="AS39" s="86"/>
      <c r="AT39" s="86">
        <v>1</v>
      </c>
      <c r="AU39" s="86"/>
      <c r="AV39" s="86"/>
      <c r="AW39" s="86"/>
      <c r="AX39" s="86">
        <v>1</v>
      </c>
      <c r="AY39" s="86"/>
      <c r="AZ39" s="86"/>
      <c r="BA39" s="86"/>
      <c r="BB39" s="86"/>
      <c r="BC39" s="86"/>
      <c r="BD39" s="86"/>
      <c r="BE39" s="86">
        <v>1</v>
      </c>
      <c r="BF39" s="86"/>
      <c r="BG39" s="86">
        <f t="shared" si="3"/>
        <v>8</v>
      </c>
      <c r="BH39" s="112">
        <f t="shared" si="4"/>
        <v>0.15384615384615385</v>
      </c>
      <c r="BJ39">
        <v>3</v>
      </c>
      <c r="BK39">
        <f t="shared" si="2"/>
        <v>5</v>
      </c>
    </row>
    <row r="40" spans="1:63" x14ac:dyDescent="0.25">
      <c r="A40" t="s">
        <v>25</v>
      </c>
      <c r="B40" s="16" t="s">
        <v>80</v>
      </c>
      <c r="C40" t="s">
        <v>105</v>
      </c>
      <c r="D40" s="15">
        <v>6.5</v>
      </c>
      <c r="E40" s="86"/>
      <c r="F40" s="86"/>
      <c r="G40" s="89">
        <v>1</v>
      </c>
      <c r="H40" s="86"/>
      <c r="I40" s="86"/>
      <c r="J40" s="88">
        <v>1</v>
      </c>
      <c r="K40" s="86">
        <v>1</v>
      </c>
      <c r="L40" s="86"/>
      <c r="M40" s="86"/>
      <c r="N40" s="86"/>
      <c r="O40" s="86"/>
      <c r="P40" s="86">
        <v>1</v>
      </c>
      <c r="Q40" s="86">
        <v>1</v>
      </c>
      <c r="R40" s="97"/>
      <c r="S40" s="97"/>
      <c r="T40" s="86">
        <v>1</v>
      </c>
      <c r="U40" s="86"/>
      <c r="V40" s="86">
        <v>1</v>
      </c>
      <c r="W40" s="86"/>
      <c r="X40" s="86"/>
      <c r="Y40" s="86"/>
      <c r="Z40" s="86"/>
      <c r="AA40" s="86"/>
      <c r="AB40" s="86"/>
      <c r="AC40" s="97"/>
      <c r="AD40" s="86"/>
      <c r="AE40" s="86"/>
      <c r="AF40" s="86">
        <v>1</v>
      </c>
      <c r="AG40" s="86"/>
      <c r="AH40" s="86"/>
      <c r="AI40" s="86"/>
      <c r="AJ40" s="86">
        <v>1</v>
      </c>
      <c r="AK40" s="86"/>
      <c r="AL40" s="86"/>
      <c r="AM40" s="86"/>
      <c r="AN40" s="86">
        <v>1</v>
      </c>
      <c r="AO40" s="86">
        <v>1</v>
      </c>
      <c r="AP40" s="86"/>
      <c r="AQ40" s="97"/>
      <c r="AR40" s="86"/>
      <c r="AS40" s="86"/>
      <c r="AT40" s="86"/>
      <c r="AU40" s="86"/>
      <c r="AV40" s="86"/>
      <c r="AW40" s="86"/>
      <c r="AX40" s="97"/>
      <c r="AY40" s="86"/>
      <c r="AZ40" s="86"/>
      <c r="BA40" s="86">
        <v>1</v>
      </c>
      <c r="BB40" s="86"/>
      <c r="BC40" s="86"/>
      <c r="BD40" s="86"/>
      <c r="BE40" s="89">
        <v>1</v>
      </c>
      <c r="BF40" s="86"/>
      <c r="BG40" s="86">
        <f t="shared" si="3"/>
        <v>13</v>
      </c>
      <c r="BH40" s="112">
        <f t="shared" si="4"/>
        <v>0.25</v>
      </c>
      <c r="BJ40">
        <v>21</v>
      </c>
      <c r="BK40">
        <f t="shared" si="2"/>
        <v>-8</v>
      </c>
    </row>
    <row r="41" spans="1:63" x14ac:dyDescent="0.25">
      <c r="A41" t="s">
        <v>83</v>
      </c>
      <c r="B41" s="16" t="s">
        <v>79</v>
      </c>
      <c r="C41" t="s">
        <v>105</v>
      </c>
      <c r="D41" s="15">
        <v>6</v>
      </c>
      <c r="E41" s="86">
        <v>1</v>
      </c>
      <c r="F41" s="88">
        <v>1</v>
      </c>
      <c r="G41" s="86">
        <v>1</v>
      </c>
      <c r="H41" s="86"/>
      <c r="I41" s="86">
        <v>1</v>
      </c>
      <c r="J41" s="86"/>
      <c r="K41" s="86">
        <v>1</v>
      </c>
      <c r="L41" s="86">
        <v>1</v>
      </c>
      <c r="M41" s="86"/>
      <c r="N41" s="86"/>
      <c r="O41" s="86"/>
      <c r="P41" s="86"/>
      <c r="Q41" s="97"/>
      <c r="R41" s="86"/>
      <c r="S41" s="86">
        <v>1</v>
      </c>
      <c r="T41" s="86">
        <v>1</v>
      </c>
      <c r="U41" s="86">
        <v>1</v>
      </c>
      <c r="V41" s="86"/>
      <c r="W41" s="86">
        <v>1</v>
      </c>
      <c r="X41" s="86"/>
      <c r="Y41" s="88">
        <v>1</v>
      </c>
      <c r="Z41" s="86"/>
      <c r="AA41" s="88">
        <v>1</v>
      </c>
      <c r="AB41" s="86">
        <v>1</v>
      </c>
      <c r="AC41" s="86"/>
      <c r="AD41" s="86"/>
      <c r="AE41" s="86"/>
      <c r="AF41" s="86">
        <v>1</v>
      </c>
      <c r="AG41" s="86"/>
      <c r="AH41" s="86"/>
      <c r="AI41" s="86">
        <v>1</v>
      </c>
      <c r="AJ41" s="86">
        <v>1</v>
      </c>
      <c r="AK41" s="89">
        <v>1</v>
      </c>
      <c r="AL41" s="86"/>
      <c r="AM41" s="86"/>
      <c r="AN41" s="86"/>
      <c r="AO41" s="86"/>
      <c r="AP41" s="86">
        <v>1</v>
      </c>
      <c r="AQ41" s="86"/>
      <c r="AR41" s="86">
        <v>1</v>
      </c>
      <c r="AS41" s="86"/>
      <c r="AT41" s="86">
        <v>1</v>
      </c>
      <c r="AU41" s="88">
        <v>1</v>
      </c>
      <c r="AV41" s="86">
        <v>1</v>
      </c>
      <c r="AW41" s="88">
        <v>1</v>
      </c>
      <c r="AX41" s="86">
        <v>1</v>
      </c>
      <c r="AY41" s="86">
        <v>1</v>
      </c>
      <c r="AZ41" s="86"/>
      <c r="BA41" s="86"/>
      <c r="BB41" s="86">
        <v>1</v>
      </c>
      <c r="BC41" s="86">
        <v>1</v>
      </c>
      <c r="BD41" s="86">
        <v>1</v>
      </c>
      <c r="BE41" s="86"/>
      <c r="BF41" s="86"/>
      <c r="BG41" s="86">
        <f t="shared" si="3"/>
        <v>28</v>
      </c>
      <c r="BH41" s="112">
        <f t="shared" si="4"/>
        <v>0.53846153846153844</v>
      </c>
      <c r="BJ41">
        <v>25</v>
      </c>
      <c r="BK41">
        <f t="shared" si="2"/>
        <v>3</v>
      </c>
    </row>
    <row r="42" spans="1:63" x14ac:dyDescent="0.25">
      <c r="A42" t="s">
        <v>84</v>
      </c>
      <c r="B42" s="16" t="s">
        <v>79</v>
      </c>
      <c r="C42" t="s">
        <v>105</v>
      </c>
      <c r="D42" s="15">
        <v>6</v>
      </c>
      <c r="E42" s="86"/>
      <c r="F42" s="86"/>
      <c r="G42" s="86"/>
      <c r="H42" s="86"/>
      <c r="I42" s="97"/>
      <c r="J42" s="86"/>
      <c r="K42" s="86"/>
      <c r="L42" s="86"/>
      <c r="M42" s="86"/>
      <c r="N42" s="86">
        <v>1</v>
      </c>
      <c r="O42" s="86"/>
      <c r="P42" s="86">
        <v>1</v>
      </c>
      <c r="Q42" s="86">
        <v>1</v>
      </c>
      <c r="R42" s="86"/>
      <c r="S42" s="86"/>
      <c r="T42" s="86"/>
      <c r="U42" s="86"/>
      <c r="V42" s="86">
        <v>1</v>
      </c>
      <c r="W42" s="86"/>
      <c r="X42" s="86"/>
      <c r="Y42" s="86"/>
      <c r="Z42" s="86"/>
      <c r="AA42" s="86"/>
      <c r="AB42" s="86"/>
      <c r="AC42" s="86"/>
      <c r="AD42" s="86"/>
      <c r="AE42" s="86"/>
      <c r="AF42" s="86"/>
      <c r="AG42" s="86"/>
      <c r="AH42" s="86"/>
      <c r="AI42" s="86"/>
      <c r="AJ42" s="86"/>
      <c r="AK42" s="86"/>
      <c r="AL42" s="86"/>
      <c r="AM42" s="86">
        <v>1</v>
      </c>
      <c r="AN42" s="86"/>
      <c r="AO42" s="86"/>
      <c r="AP42" s="86">
        <v>1</v>
      </c>
      <c r="AQ42" s="86">
        <v>1</v>
      </c>
      <c r="AR42" s="86">
        <v>1</v>
      </c>
      <c r="AS42" s="89">
        <v>1</v>
      </c>
      <c r="AT42" s="86"/>
      <c r="AU42" s="86"/>
      <c r="AV42" s="86"/>
      <c r="AW42" s="86"/>
      <c r="AX42" s="86"/>
      <c r="AY42" s="86"/>
      <c r="AZ42" s="86">
        <v>1</v>
      </c>
      <c r="BA42" s="86"/>
      <c r="BB42" s="86"/>
      <c r="BC42" s="86"/>
      <c r="BD42" s="86"/>
      <c r="BE42" s="86"/>
      <c r="BF42" s="86"/>
      <c r="BG42" s="86">
        <f t="shared" si="3"/>
        <v>10</v>
      </c>
      <c r="BH42" s="112">
        <f t="shared" si="4"/>
        <v>0.19230769230769232</v>
      </c>
      <c r="BJ42">
        <v>13</v>
      </c>
      <c r="BK42">
        <f t="shared" si="2"/>
        <v>-3</v>
      </c>
    </row>
    <row r="43" spans="1:63" x14ac:dyDescent="0.25">
      <c r="A43" t="s">
        <v>30</v>
      </c>
      <c r="B43" s="16" t="s">
        <v>79</v>
      </c>
      <c r="C43" t="s">
        <v>105</v>
      </c>
      <c r="D43" s="15">
        <v>5</v>
      </c>
      <c r="E43" s="86"/>
      <c r="F43" s="86"/>
      <c r="G43" s="86"/>
      <c r="H43" s="86">
        <v>1</v>
      </c>
      <c r="I43" s="86"/>
      <c r="J43" s="86"/>
      <c r="K43" s="86"/>
      <c r="L43" s="86"/>
      <c r="M43" s="86"/>
      <c r="N43" s="86"/>
      <c r="O43" s="86"/>
      <c r="P43" s="86"/>
      <c r="Q43" s="86"/>
      <c r="R43" s="86"/>
      <c r="S43" s="86"/>
      <c r="T43" s="86"/>
      <c r="U43" s="86">
        <v>1</v>
      </c>
      <c r="V43" s="86"/>
      <c r="W43" s="86"/>
      <c r="X43" s="86"/>
      <c r="Y43" s="86"/>
      <c r="Z43" s="86"/>
      <c r="AA43" s="86">
        <v>1</v>
      </c>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v>1</v>
      </c>
      <c r="BB43" s="86"/>
      <c r="BC43" s="86"/>
      <c r="BD43" s="86"/>
      <c r="BE43" s="86"/>
      <c r="BF43" s="86"/>
      <c r="BG43" s="86">
        <f t="shared" si="3"/>
        <v>4</v>
      </c>
      <c r="BH43" s="112">
        <f t="shared" si="4"/>
        <v>7.6923076923076927E-2</v>
      </c>
      <c r="BJ43">
        <v>6</v>
      </c>
      <c r="BK43">
        <f t="shared" si="2"/>
        <v>-2</v>
      </c>
    </row>
    <row r="44" spans="1:63" x14ac:dyDescent="0.25">
      <c r="A44" t="s">
        <v>20</v>
      </c>
      <c r="B44" s="16" t="s">
        <v>80</v>
      </c>
      <c r="C44" t="s">
        <v>105</v>
      </c>
      <c r="D44" s="15">
        <v>5</v>
      </c>
      <c r="E44" s="86"/>
      <c r="F44" s="86"/>
      <c r="G44" s="86"/>
      <c r="H44" s="86"/>
      <c r="I44" s="86"/>
      <c r="J44" s="86"/>
      <c r="K44" s="86"/>
      <c r="L44" s="86"/>
      <c r="M44" s="86"/>
      <c r="N44" s="86"/>
      <c r="O44" s="86"/>
      <c r="P44" s="86"/>
      <c r="Q44" s="86"/>
      <c r="R44" s="86"/>
      <c r="S44" s="86">
        <v>1</v>
      </c>
      <c r="T44" s="86"/>
      <c r="U44" s="86"/>
      <c r="V44" s="86">
        <v>1</v>
      </c>
      <c r="W44" s="86"/>
      <c r="X44" s="86"/>
      <c r="Y44" s="86"/>
      <c r="Z44" s="86">
        <v>1</v>
      </c>
      <c r="AA44" s="86"/>
      <c r="AB44" s="86"/>
      <c r="AC44" s="86"/>
      <c r="AD44" s="86"/>
      <c r="AE44" s="86"/>
      <c r="AF44" s="86"/>
      <c r="AG44" s="86"/>
      <c r="AH44" s="86"/>
      <c r="AI44" s="86"/>
      <c r="AJ44" s="86"/>
      <c r="AK44" s="86"/>
      <c r="AL44" s="86"/>
      <c r="AM44" s="86"/>
      <c r="AN44" s="86"/>
      <c r="AO44" s="86"/>
      <c r="AP44" s="86"/>
      <c r="AQ44" s="86"/>
      <c r="AR44" s="86"/>
      <c r="AS44" s="86"/>
      <c r="AT44" s="86"/>
      <c r="AU44" s="86"/>
      <c r="AV44" s="86"/>
      <c r="AW44" s="86"/>
      <c r="AX44" s="86"/>
      <c r="AY44" s="86"/>
      <c r="AZ44" s="86"/>
      <c r="BA44" s="86"/>
      <c r="BB44" s="86"/>
      <c r="BC44" s="86"/>
      <c r="BD44" s="86"/>
      <c r="BE44" s="86"/>
      <c r="BF44" s="86"/>
      <c r="BG44" s="86">
        <f t="shared" si="3"/>
        <v>3</v>
      </c>
      <c r="BH44" s="112">
        <f t="shared" si="4"/>
        <v>5.7692307692307696E-2</v>
      </c>
      <c r="BJ44">
        <v>1</v>
      </c>
      <c r="BK44">
        <f t="shared" si="2"/>
        <v>2</v>
      </c>
    </row>
    <row r="45" spans="1:63" x14ac:dyDescent="0.25">
      <c r="A45" t="s">
        <v>32</v>
      </c>
      <c r="B45" s="16" t="s">
        <v>79</v>
      </c>
      <c r="C45" t="s">
        <v>105</v>
      </c>
      <c r="D45" s="15">
        <v>5</v>
      </c>
      <c r="E45" s="86"/>
      <c r="F45" s="86"/>
      <c r="G45" s="86">
        <v>1</v>
      </c>
      <c r="H45" s="86">
        <v>1</v>
      </c>
      <c r="I45" s="86"/>
      <c r="J45" s="86">
        <v>1</v>
      </c>
      <c r="K45" s="86"/>
      <c r="L45" s="86"/>
      <c r="M45" s="86"/>
      <c r="N45" s="86"/>
      <c r="O45" s="86">
        <v>1</v>
      </c>
      <c r="P45" s="86"/>
      <c r="Q45" s="86"/>
      <c r="R45" s="86"/>
      <c r="S45" s="86"/>
      <c r="T45" s="86"/>
      <c r="U45" s="86"/>
      <c r="V45" s="86"/>
      <c r="W45" s="86"/>
      <c r="X45" s="86"/>
      <c r="Y45" s="86"/>
      <c r="Z45" s="86"/>
      <c r="AA45" s="86"/>
      <c r="AB45" s="86"/>
      <c r="AC45" s="86"/>
      <c r="AD45" s="86"/>
      <c r="AE45" s="86">
        <v>1</v>
      </c>
      <c r="AF45" s="86"/>
      <c r="AG45" s="86">
        <v>1</v>
      </c>
      <c r="AH45" s="86">
        <v>1</v>
      </c>
      <c r="AI45" s="86"/>
      <c r="AJ45" s="86"/>
      <c r="AK45" s="86"/>
      <c r="AL45" s="86">
        <v>1</v>
      </c>
      <c r="AM45" s="86">
        <v>1</v>
      </c>
      <c r="AN45" s="86"/>
      <c r="AO45" s="86">
        <v>1</v>
      </c>
      <c r="AP45" s="86"/>
      <c r="AQ45" s="86"/>
      <c r="AR45" s="86">
        <v>1</v>
      </c>
      <c r="AS45" s="86"/>
      <c r="AT45" s="86"/>
      <c r="AU45" s="86">
        <v>1</v>
      </c>
      <c r="AV45" s="86"/>
      <c r="AW45" s="86"/>
      <c r="AX45" s="86"/>
      <c r="AY45" s="86">
        <v>1</v>
      </c>
      <c r="AZ45" s="86"/>
      <c r="BA45" s="86"/>
      <c r="BB45" s="86"/>
      <c r="BC45" s="86"/>
      <c r="BD45" s="86">
        <v>1</v>
      </c>
      <c r="BE45" s="86">
        <v>1</v>
      </c>
      <c r="BF45" s="86"/>
      <c r="BG45" s="86">
        <f t="shared" si="3"/>
        <v>15</v>
      </c>
      <c r="BH45" s="112">
        <f t="shared" si="4"/>
        <v>0.28846153846153844</v>
      </c>
      <c r="BJ45">
        <v>20</v>
      </c>
      <c r="BK45">
        <f t="shared" si="2"/>
        <v>-5</v>
      </c>
    </row>
    <row r="46" spans="1:63" x14ac:dyDescent="0.25">
      <c r="A46" t="s">
        <v>9</v>
      </c>
      <c r="B46" s="16" t="s">
        <v>79</v>
      </c>
      <c r="C46" t="s">
        <v>105</v>
      </c>
      <c r="D46" s="15">
        <v>5</v>
      </c>
      <c r="E46" s="86">
        <v>1</v>
      </c>
      <c r="F46" s="86"/>
      <c r="G46" s="86">
        <v>1</v>
      </c>
      <c r="H46" s="86"/>
      <c r="I46" s="86">
        <v>1</v>
      </c>
      <c r="J46" s="86"/>
      <c r="K46" s="86"/>
      <c r="L46" s="86"/>
      <c r="M46" s="86"/>
      <c r="N46" s="86"/>
      <c r="O46" s="86">
        <v>1</v>
      </c>
      <c r="P46" s="86">
        <v>1</v>
      </c>
      <c r="Q46" s="86">
        <v>1</v>
      </c>
      <c r="R46" s="86">
        <v>1</v>
      </c>
      <c r="S46" s="86"/>
      <c r="T46" s="86"/>
      <c r="U46" s="86"/>
      <c r="V46" s="86"/>
      <c r="W46" s="86"/>
      <c r="X46" s="86">
        <v>1</v>
      </c>
      <c r="Y46" s="86">
        <v>1</v>
      </c>
      <c r="Z46" s="86">
        <v>1</v>
      </c>
      <c r="AA46" s="86"/>
      <c r="AB46" s="86">
        <v>1</v>
      </c>
      <c r="AC46" s="86">
        <v>1</v>
      </c>
      <c r="AD46" s="86">
        <v>1</v>
      </c>
      <c r="AE46" s="86"/>
      <c r="AF46" s="86"/>
      <c r="AG46" s="86"/>
      <c r="AH46" s="88">
        <v>1</v>
      </c>
      <c r="AI46" s="86">
        <v>1</v>
      </c>
      <c r="AJ46" s="86">
        <v>1</v>
      </c>
      <c r="AK46" s="86"/>
      <c r="AL46" s="86"/>
      <c r="AM46" s="86"/>
      <c r="AN46" s="86"/>
      <c r="AO46" s="86"/>
      <c r="AP46" s="86"/>
      <c r="AQ46" s="86"/>
      <c r="AR46" s="86"/>
      <c r="AS46" s="86">
        <v>1</v>
      </c>
      <c r="AT46" s="86">
        <v>1</v>
      </c>
      <c r="AU46" s="86">
        <v>1</v>
      </c>
      <c r="AV46" s="86"/>
      <c r="AW46" s="86"/>
      <c r="AX46" s="86"/>
      <c r="AY46" s="86"/>
      <c r="AZ46" s="86"/>
      <c r="BA46" s="86"/>
      <c r="BB46" s="86">
        <v>1</v>
      </c>
      <c r="BC46" s="88">
        <v>1</v>
      </c>
      <c r="BD46" s="86">
        <v>1</v>
      </c>
      <c r="BE46" s="86"/>
      <c r="BF46" s="86"/>
      <c r="BG46" s="86">
        <f t="shared" si="3"/>
        <v>22</v>
      </c>
      <c r="BH46" s="112">
        <f t="shared" si="4"/>
        <v>0.42307692307692307</v>
      </c>
      <c r="BJ46">
        <v>16</v>
      </c>
      <c r="BK46">
        <f t="shared" si="2"/>
        <v>6</v>
      </c>
    </row>
    <row r="47" spans="1:63" x14ac:dyDescent="0.25">
      <c r="A47" t="s">
        <v>14</v>
      </c>
      <c r="B47" s="16" t="s">
        <v>80</v>
      </c>
      <c r="C47" t="s">
        <v>105</v>
      </c>
      <c r="D47" s="15">
        <v>4.5</v>
      </c>
      <c r="E47" s="86"/>
      <c r="F47" s="86"/>
      <c r="G47" s="86"/>
      <c r="H47" s="86">
        <v>1</v>
      </c>
      <c r="I47" s="86"/>
      <c r="J47" s="86"/>
      <c r="K47" s="86"/>
      <c r="L47" s="86"/>
      <c r="M47" s="86"/>
      <c r="N47" s="86"/>
      <c r="O47" s="86"/>
      <c r="P47" s="86"/>
      <c r="Q47" s="86"/>
      <c r="R47" s="86"/>
      <c r="S47" s="86"/>
      <c r="T47" s="86"/>
      <c r="U47" s="86"/>
      <c r="V47" s="86"/>
      <c r="W47" s="86"/>
      <c r="X47" s="86"/>
      <c r="Y47" s="86"/>
      <c r="Z47" s="86"/>
      <c r="AA47" s="86">
        <v>1</v>
      </c>
      <c r="AB47" s="86"/>
      <c r="AC47" s="86"/>
      <c r="AD47" s="86"/>
      <c r="AE47" s="86"/>
      <c r="AF47" s="86"/>
      <c r="AG47" s="86"/>
      <c r="AH47" s="86"/>
      <c r="AI47" s="86">
        <v>1</v>
      </c>
      <c r="AJ47" s="86"/>
      <c r="AK47" s="86"/>
      <c r="AL47" s="86"/>
      <c r="AM47" s="86"/>
      <c r="AN47" s="86">
        <v>1</v>
      </c>
      <c r="AO47" s="86"/>
      <c r="AP47" s="86"/>
      <c r="AQ47" s="86"/>
      <c r="AR47" s="86"/>
      <c r="AS47" s="86"/>
      <c r="AT47" s="86"/>
      <c r="AU47" s="86"/>
      <c r="AV47" s="86"/>
      <c r="AW47" s="86"/>
      <c r="AX47" s="86"/>
      <c r="AY47" s="86"/>
      <c r="AZ47" s="86"/>
      <c r="BA47" s="86"/>
      <c r="BB47" s="86"/>
      <c r="BC47" s="86"/>
      <c r="BD47" s="86"/>
      <c r="BE47" s="86">
        <v>1</v>
      </c>
      <c r="BF47" s="86"/>
      <c r="BG47" s="86">
        <f t="shared" si="3"/>
        <v>5</v>
      </c>
      <c r="BH47" s="112">
        <f t="shared" si="4"/>
        <v>9.6153846153846159E-2</v>
      </c>
      <c r="BJ47">
        <v>9</v>
      </c>
      <c r="BK47">
        <f t="shared" si="2"/>
        <v>-4</v>
      </c>
    </row>
    <row r="48" spans="1:63" x14ac:dyDescent="0.25">
      <c r="A48" t="s">
        <v>21</v>
      </c>
      <c r="B48" s="16" t="s">
        <v>80</v>
      </c>
      <c r="C48" t="s">
        <v>105</v>
      </c>
      <c r="D48" s="15">
        <v>4.5</v>
      </c>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f t="shared" si="3"/>
        <v>0</v>
      </c>
      <c r="BH48" s="112">
        <f t="shared" si="4"/>
        <v>0</v>
      </c>
      <c r="BJ48">
        <v>0</v>
      </c>
      <c r="BK48">
        <f t="shared" si="2"/>
        <v>0</v>
      </c>
    </row>
    <row r="49" spans="1:63" x14ac:dyDescent="0.25">
      <c r="A49" t="s">
        <v>34</v>
      </c>
      <c r="B49" s="16" t="s">
        <v>80</v>
      </c>
      <c r="C49" t="s">
        <v>105</v>
      </c>
      <c r="D49" s="15">
        <v>4.5</v>
      </c>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f t="shared" si="3"/>
        <v>0</v>
      </c>
      <c r="BH49" s="112">
        <f t="shared" si="4"/>
        <v>0</v>
      </c>
      <c r="BJ49">
        <v>0</v>
      </c>
      <c r="BK49">
        <f t="shared" si="2"/>
        <v>0</v>
      </c>
    </row>
    <row r="50" spans="1:63" x14ac:dyDescent="0.25">
      <c r="A50" t="s">
        <v>369</v>
      </c>
      <c r="B50" s="16" t="s">
        <v>80</v>
      </c>
      <c r="C50" t="s">
        <v>105</v>
      </c>
      <c r="D50" s="15">
        <v>4.5</v>
      </c>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f t="shared" si="3"/>
        <v>0</v>
      </c>
      <c r="BH50" s="112">
        <f t="shared" si="4"/>
        <v>0</v>
      </c>
      <c r="BJ50">
        <v>0</v>
      </c>
      <c r="BK50">
        <f t="shared" si="2"/>
        <v>0</v>
      </c>
    </row>
    <row r="51" spans="1:63" x14ac:dyDescent="0.25">
      <c r="A51" t="s">
        <v>42</v>
      </c>
      <c r="B51" s="16" t="s">
        <v>80</v>
      </c>
      <c r="C51" t="s">
        <v>105</v>
      </c>
      <c r="D51" s="15">
        <v>4.5</v>
      </c>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f t="shared" si="3"/>
        <v>0</v>
      </c>
      <c r="BH51" s="112">
        <f t="shared" si="4"/>
        <v>0</v>
      </c>
      <c r="BJ51">
        <v>0</v>
      </c>
      <c r="BK51">
        <f t="shared" si="2"/>
        <v>0</v>
      </c>
    </row>
    <row r="52" spans="1:63" x14ac:dyDescent="0.25">
      <c r="A52" t="s">
        <v>5</v>
      </c>
      <c r="B52" s="16" t="s">
        <v>78</v>
      </c>
      <c r="C52" t="s">
        <v>99</v>
      </c>
      <c r="D52" s="15">
        <v>8</v>
      </c>
      <c r="E52" s="89">
        <v>1</v>
      </c>
      <c r="F52" s="86"/>
      <c r="G52" s="86">
        <v>1</v>
      </c>
      <c r="H52" s="86"/>
      <c r="I52" s="88">
        <v>1</v>
      </c>
      <c r="J52" s="89">
        <v>1</v>
      </c>
      <c r="K52" s="86">
        <v>1</v>
      </c>
      <c r="L52" s="86"/>
      <c r="M52" s="86">
        <v>1</v>
      </c>
      <c r="N52" s="86"/>
      <c r="O52" s="88">
        <v>1</v>
      </c>
      <c r="P52" s="86"/>
      <c r="Q52" s="97">
        <v>1</v>
      </c>
      <c r="R52" s="86">
        <v>1</v>
      </c>
      <c r="S52" s="86">
        <v>1</v>
      </c>
      <c r="T52" s="86"/>
      <c r="U52" s="88">
        <v>1</v>
      </c>
      <c r="V52" s="86">
        <v>1</v>
      </c>
      <c r="W52" s="88">
        <v>1</v>
      </c>
      <c r="X52" s="86"/>
      <c r="Y52" s="86"/>
      <c r="Z52" s="88">
        <v>1</v>
      </c>
      <c r="AA52" s="86"/>
      <c r="AB52" s="86"/>
      <c r="AC52" s="89">
        <v>1</v>
      </c>
      <c r="AD52" s="86">
        <v>1</v>
      </c>
      <c r="AE52" s="86"/>
      <c r="AF52" s="86"/>
      <c r="AG52" s="86"/>
      <c r="AH52" s="86"/>
      <c r="AI52" s="89">
        <v>1</v>
      </c>
      <c r="AJ52" s="88">
        <v>1</v>
      </c>
      <c r="AK52" s="86"/>
      <c r="AL52" s="88">
        <v>1</v>
      </c>
      <c r="AM52" s="86">
        <v>1</v>
      </c>
      <c r="AN52" s="86"/>
      <c r="AO52" s="86"/>
      <c r="AP52" s="86"/>
      <c r="AQ52" s="86"/>
      <c r="AR52" s="88">
        <v>1</v>
      </c>
      <c r="AS52" s="86"/>
      <c r="AT52" s="86"/>
      <c r="AU52" s="86"/>
      <c r="AV52" s="86"/>
      <c r="AW52" s="86">
        <v>1</v>
      </c>
      <c r="AX52" s="88">
        <v>1</v>
      </c>
      <c r="AY52" s="89">
        <v>1</v>
      </c>
      <c r="AZ52" s="89">
        <v>1</v>
      </c>
      <c r="BA52" s="86"/>
      <c r="BB52" s="88">
        <v>1</v>
      </c>
      <c r="BC52" s="86">
        <v>1</v>
      </c>
      <c r="BD52" s="86"/>
      <c r="BE52" s="88">
        <v>1</v>
      </c>
      <c r="BF52" s="86"/>
      <c r="BG52" s="86">
        <f t="shared" si="3"/>
        <v>28</v>
      </c>
      <c r="BH52" s="112">
        <f t="shared" si="4"/>
        <v>0.53846153846153844</v>
      </c>
      <c r="BJ52">
        <v>23</v>
      </c>
      <c r="BK52">
        <f t="shared" si="2"/>
        <v>5</v>
      </c>
    </row>
    <row r="53" spans="1:63" x14ac:dyDescent="0.25">
      <c r="A53" t="s">
        <v>3</v>
      </c>
      <c r="B53" s="16" t="s">
        <v>79</v>
      </c>
      <c r="C53" t="s">
        <v>99</v>
      </c>
      <c r="D53" s="15">
        <v>7.5</v>
      </c>
      <c r="E53" s="86"/>
      <c r="F53" s="86">
        <v>1</v>
      </c>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8">
        <v>1</v>
      </c>
      <c r="AO53" s="86"/>
      <c r="AP53" s="86"/>
      <c r="AQ53" s="86"/>
      <c r="AR53" s="86"/>
      <c r="AS53" s="86"/>
      <c r="AT53" s="86"/>
      <c r="AU53" s="86"/>
      <c r="AV53" s="86"/>
      <c r="AW53" s="86"/>
      <c r="AX53" s="86"/>
      <c r="AY53" s="86"/>
      <c r="AZ53" s="86"/>
      <c r="BA53" s="86"/>
      <c r="BB53" s="86"/>
      <c r="BC53" s="86"/>
      <c r="BD53" s="86"/>
      <c r="BE53" s="86"/>
      <c r="BF53" s="86"/>
      <c r="BG53" s="86">
        <f t="shared" si="3"/>
        <v>2</v>
      </c>
      <c r="BH53" s="112">
        <f t="shared" si="4"/>
        <v>3.8461538461538464E-2</v>
      </c>
      <c r="BJ53">
        <v>5</v>
      </c>
      <c r="BK53">
        <f t="shared" si="2"/>
        <v>-3</v>
      </c>
    </row>
    <row r="54" spans="1:63" x14ac:dyDescent="0.25">
      <c r="A54" t="s">
        <v>4</v>
      </c>
      <c r="B54" s="16" t="s">
        <v>78</v>
      </c>
      <c r="C54" t="s">
        <v>99</v>
      </c>
      <c r="D54" s="15">
        <v>7.5</v>
      </c>
      <c r="E54" s="86"/>
      <c r="F54" s="86"/>
      <c r="G54" s="86"/>
      <c r="H54" s="88">
        <v>1</v>
      </c>
      <c r="I54" s="86"/>
      <c r="J54" s="86"/>
      <c r="K54" s="86"/>
      <c r="L54" s="86"/>
      <c r="M54" s="86"/>
      <c r="N54" s="86"/>
      <c r="O54" s="86">
        <v>1</v>
      </c>
      <c r="P54" s="86"/>
      <c r="Q54" s="86"/>
      <c r="R54" s="86"/>
      <c r="S54" s="86"/>
      <c r="T54" s="86"/>
      <c r="U54" s="86"/>
      <c r="V54" s="86"/>
      <c r="W54" s="86">
        <v>1</v>
      </c>
      <c r="X54" s="86"/>
      <c r="Y54" s="86"/>
      <c r="Z54" s="86"/>
      <c r="AA54" s="86">
        <v>1</v>
      </c>
      <c r="AB54" s="97">
        <v>1</v>
      </c>
      <c r="AC54" s="86"/>
      <c r="AD54" s="86"/>
      <c r="AE54" s="86">
        <v>1</v>
      </c>
      <c r="AF54" s="86"/>
      <c r="AG54" s="86"/>
      <c r="AH54" s="86"/>
      <c r="AI54" s="86"/>
      <c r="AJ54" s="86"/>
      <c r="AK54" s="86"/>
      <c r="AL54" s="86"/>
      <c r="AM54" s="86"/>
      <c r="AN54" s="86">
        <v>1</v>
      </c>
      <c r="AO54" s="86"/>
      <c r="AP54" s="86"/>
      <c r="AQ54" s="86"/>
      <c r="AR54" s="86"/>
      <c r="AS54" s="86"/>
      <c r="AT54" s="86"/>
      <c r="AU54" s="86">
        <v>1</v>
      </c>
      <c r="AV54" s="86"/>
      <c r="AW54" s="86"/>
      <c r="AX54" s="86"/>
      <c r="AY54" s="86"/>
      <c r="AZ54" s="86"/>
      <c r="BA54" s="86"/>
      <c r="BB54" s="86"/>
      <c r="BC54" s="97"/>
      <c r="BD54" s="86">
        <v>1</v>
      </c>
      <c r="BE54" s="86"/>
      <c r="BF54" s="86"/>
      <c r="BG54" s="86">
        <f t="shared" si="3"/>
        <v>9</v>
      </c>
      <c r="BH54" s="112">
        <f t="shared" si="4"/>
        <v>0.17307692307692307</v>
      </c>
      <c r="BJ54">
        <v>11</v>
      </c>
      <c r="BK54">
        <f t="shared" si="2"/>
        <v>-2</v>
      </c>
    </row>
    <row r="55" spans="1:63" x14ac:dyDescent="0.25">
      <c r="A55" t="s">
        <v>10</v>
      </c>
      <c r="B55" s="16" t="s">
        <v>80</v>
      </c>
      <c r="C55" t="s">
        <v>99</v>
      </c>
      <c r="D55" s="15">
        <v>6</v>
      </c>
      <c r="E55" s="86"/>
      <c r="F55" s="86"/>
      <c r="G55" s="86"/>
      <c r="H55" s="86"/>
      <c r="I55" s="86"/>
      <c r="J55" s="86"/>
      <c r="K55" s="86"/>
      <c r="L55" s="86"/>
      <c r="M55" s="86"/>
      <c r="N55" s="86"/>
      <c r="O55" s="86"/>
      <c r="P55" s="86"/>
      <c r="Q55" s="86"/>
      <c r="R55" s="86"/>
      <c r="S55" s="86"/>
      <c r="T55" s="86"/>
      <c r="U55" s="86"/>
      <c r="V55" s="86"/>
      <c r="W55" s="86"/>
      <c r="X55" s="86">
        <v>1</v>
      </c>
      <c r="Y55" s="86"/>
      <c r="Z55" s="86"/>
      <c r="AA55" s="86"/>
      <c r="AB55" s="86"/>
      <c r="AC55" s="86"/>
      <c r="AD55" s="86"/>
      <c r="AE55" s="86"/>
      <c r="AF55" s="86"/>
      <c r="AG55" s="89">
        <v>1</v>
      </c>
      <c r="AH55" s="86"/>
      <c r="AI55" s="86"/>
      <c r="AJ55" s="86"/>
      <c r="AK55" s="86"/>
      <c r="AL55" s="86"/>
      <c r="AM55" s="86"/>
      <c r="AN55" s="86"/>
      <c r="AO55" s="86">
        <v>1</v>
      </c>
      <c r="AP55" s="86">
        <v>1</v>
      </c>
      <c r="AQ55" s="86"/>
      <c r="AR55" s="86"/>
      <c r="AS55" s="86"/>
      <c r="AT55" s="86"/>
      <c r="AU55" s="86"/>
      <c r="AV55" s="86"/>
      <c r="AW55" s="86"/>
      <c r="AX55" s="86"/>
      <c r="AY55" s="86"/>
      <c r="AZ55" s="86"/>
      <c r="BA55" s="86"/>
      <c r="BB55" s="86"/>
      <c r="BC55" s="86"/>
      <c r="BD55" s="86"/>
      <c r="BE55" s="86"/>
      <c r="BF55" s="86"/>
      <c r="BG55" s="86">
        <f t="shared" si="3"/>
        <v>4</v>
      </c>
      <c r="BH55" s="112">
        <f t="shared" si="4"/>
        <v>7.6923076923076927E-2</v>
      </c>
      <c r="BJ55">
        <v>4</v>
      </c>
      <c r="BK55">
        <f t="shared" si="2"/>
        <v>0</v>
      </c>
    </row>
    <row r="56" spans="1:63" x14ac:dyDescent="0.25">
      <c r="A56" t="s">
        <v>7</v>
      </c>
      <c r="B56" s="16" t="s">
        <v>80</v>
      </c>
      <c r="C56" t="s">
        <v>99</v>
      </c>
      <c r="D56" s="15">
        <v>5</v>
      </c>
      <c r="E56" s="86"/>
      <c r="F56" s="86"/>
      <c r="G56" s="86"/>
      <c r="H56" s="86"/>
      <c r="I56" s="86"/>
      <c r="J56" s="86">
        <v>1</v>
      </c>
      <c r="K56" s="86"/>
      <c r="L56" s="86">
        <v>1</v>
      </c>
      <c r="M56" s="86"/>
      <c r="N56" s="86">
        <v>1</v>
      </c>
      <c r="O56" s="86"/>
      <c r="P56" s="86">
        <v>1</v>
      </c>
      <c r="Q56" s="86"/>
      <c r="R56" s="86"/>
      <c r="S56" s="86"/>
      <c r="T56" s="86"/>
      <c r="U56" s="86"/>
      <c r="V56" s="86"/>
      <c r="W56" s="86"/>
      <c r="X56" s="86"/>
      <c r="Y56" s="86">
        <v>1</v>
      </c>
      <c r="Z56" s="86"/>
      <c r="AA56" s="86"/>
      <c r="AB56" s="86"/>
      <c r="AC56" s="86"/>
      <c r="AD56" s="86"/>
      <c r="AE56" s="86"/>
      <c r="AF56" s="86"/>
      <c r="AG56" s="86"/>
      <c r="AH56" s="86"/>
      <c r="AI56" s="86"/>
      <c r="AJ56" s="86"/>
      <c r="AK56" s="86"/>
      <c r="AL56" s="86"/>
      <c r="AM56" s="86"/>
      <c r="AN56" s="86"/>
      <c r="AO56" s="86"/>
      <c r="AP56" s="86"/>
      <c r="AQ56" s="86">
        <v>1</v>
      </c>
      <c r="AR56" s="86"/>
      <c r="AS56" s="86">
        <v>1</v>
      </c>
      <c r="AT56" s="86"/>
      <c r="AU56" s="86"/>
      <c r="AV56" s="86"/>
      <c r="AW56" s="86"/>
      <c r="AX56" s="86"/>
      <c r="AY56" s="86">
        <v>1</v>
      </c>
      <c r="AZ56" s="86"/>
      <c r="BA56" s="86"/>
      <c r="BB56" s="86"/>
      <c r="BC56" s="86"/>
      <c r="BD56" s="86"/>
      <c r="BE56" s="86"/>
      <c r="BF56" s="86"/>
      <c r="BG56" s="86">
        <f t="shared" si="3"/>
        <v>8</v>
      </c>
      <c r="BH56" s="112">
        <f t="shared" si="4"/>
        <v>0.15384615384615385</v>
      </c>
      <c r="BJ56">
        <v>7</v>
      </c>
      <c r="BK56">
        <f t="shared" si="2"/>
        <v>1</v>
      </c>
    </row>
    <row r="57" spans="1:63" x14ac:dyDescent="0.25">
      <c r="A57" t="s">
        <v>24</v>
      </c>
      <c r="B57" s="16" t="s">
        <v>79</v>
      </c>
      <c r="C57" t="s">
        <v>99</v>
      </c>
      <c r="D57" s="15">
        <v>4.5</v>
      </c>
      <c r="E57" s="86"/>
      <c r="F57" s="86"/>
      <c r="G57" s="86"/>
      <c r="H57" s="86"/>
      <c r="I57" s="86"/>
      <c r="J57" s="86"/>
      <c r="K57" s="86"/>
      <c r="L57" s="86"/>
      <c r="M57" s="86"/>
      <c r="N57" s="86"/>
      <c r="O57" s="86"/>
      <c r="P57" s="86"/>
      <c r="Q57" s="86"/>
      <c r="R57" s="86"/>
      <c r="S57" s="86"/>
      <c r="T57" s="86">
        <v>1</v>
      </c>
      <c r="U57" s="86"/>
      <c r="V57" s="86"/>
      <c r="W57" s="86"/>
      <c r="X57" s="86"/>
      <c r="Y57" s="86"/>
      <c r="Z57" s="86"/>
      <c r="AA57" s="86"/>
      <c r="AB57" s="86"/>
      <c r="AC57" s="86"/>
      <c r="AD57" s="86"/>
      <c r="AE57" s="86"/>
      <c r="AF57" s="86">
        <v>1</v>
      </c>
      <c r="AG57" s="86"/>
      <c r="AH57" s="86">
        <v>1</v>
      </c>
      <c r="AI57" s="86"/>
      <c r="AJ57" s="86"/>
      <c r="AK57" s="86">
        <v>1</v>
      </c>
      <c r="AL57" s="86"/>
      <c r="AM57" s="86"/>
      <c r="AN57" s="86"/>
      <c r="AO57" s="86"/>
      <c r="AP57" s="86">
        <v>1</v>
      </c>
      <c r="AQ57" s="86"/>
      <c r="AR57" s="86"/>
      <c r="AS57" s="86"/>
      <c r="AT57" s="86">
        <v>1</v>
      </c>
      <c r="AU57" s="86"/>
      <c r="AV57" s="86">
        <v>1</v>
      </c>
      <c r="AW57" s="86"/>
      <c r="AX57" s="86"/>
      <c r="AY57" s="86"/>
      <c r="AZ57" s="86"/>
      <c r="BA57" s="86">
        <v>1</v>
      </c>
      <c r="BB57" s="86"/>
      <c r="BC57" s="86"/>
      <c r="BD57" s="86"/>
      <c r="BE57" s="86"/>
      <c r="BF57" s="86"/>
      <c r="BG57" s="86">
        <f t="shared" si="3"/>
        <v>8</v>
      </c>
      <c r="BH57" s="112">
        <f t="shared" si="4"/>
        <v>0.15384615384615385</v>
      </c>
      <c r="BJ57">
        <v>9</v>
      </c>
      <c r="BK57">
        <f t="shared" si="2"/>
        <v>-1</v>
      </c>
    </row>
    <row r="58" spans="1:63" x14ac:dyDescent="0.25">
      <c r="A58" t="s">
        <v>370</v>
      </c>
      <c r="B58" s="16" t="s">
        <v>80</v>
      </c>
      <c r="C58" t="s">
        <v>99</v>
      </c>
      <c r="D58" s="15">
        <v>4.5</v>
      </c>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6"/>
      <c r="BF58" s="86"/>
      <c r="BG58" s="86">
        <f t="shared" si="3"/>
        <v>0</v>
      </c>
      <c r="BH58" s="112">
        <f t="shared" si="4"/>
        <v>0</v>
      </c>
      <c r="BJ58">
        <v>0</v>
      </c>
      <c r="BK58">
        <f t="shared" si="2"/>
        <v>0</v>
      </c>
    </row>
    <row r="60" spans="1:63" x14ac:dyDescent="0.25">
      <c r="E60" s="87">
        <f>SUM(E6:E57)</f>
        <v>11</v>
      </c>
      <c r="F60" s="87">
        <f t="shared" ref="F60:BE60" si="5">SUM(F6:F57)</f>
        <v>11</v>
      </c>
      <c r="G60" s="87">
        <f t="shared" si="5"/>
        <v>11</v>
      </c>
      <c r="H60" s="87">
        <f t="shared" si="5"/>
        <v>11</v>
      </c>
      <c r="I60" s="87">
        <f t="shared" si="5"/>
        <v>11</v>
      </c>
      <c r="J60" s="87">
        <f t="shared" si="5"/>
        <v>11</v>
      </c>
      <c r="K60" s="87">
        <f t="shared" si="5"/>
        <v>11</v>
      </c>
      <c r="L60" s="87">
        <f t="shared" si="5"/>
        <v>11</v>
      </c>
      <c r="M60" s="87">
        <f t="shared" si="5"/>
        <v>11</v>
      </c>
      <c r="N60" s="87">
        <f t="shared" si="5"/>
        <v>11</v>
      </c>
      <c r="O60" s="87">
        <f t="shared" si="5"/>
        <v>11</v>
      </c>
      <c r="P60" s="87">
        <f t="shared" si="5"/>
        <v>11</v>
      </c>
      <c r="Q60" s="87">
        <f t="shared" si="5"/>
        <v>11</v>
      </c>
      <c r="R60" s="87">
        <f t="shared" si="5"/>
        <v>11</v>
      </c>
      <c r="S60" s="87">
        <f t="shared" si="5"/>
        <v>11</v>
      </c>
      <c r="T60" s="87">
        <f t="shared" si="5"/>
        <v>11</v>
      </c>
      <c r="U60" s="87">
        <f t="shared" si="5"/>
        <v>11</v>
      </c>
      <c r="V60" s="87">
        <f t="shared" si="5"/>
        <v>11</v>
      </c>
      <c r="W60" s="87">
        <f t="shared" si="5"/>
        <v>11</v>
      </c>
      <c r="X60" s="87">
        <f t="shared" si="5"/>
        <v>11</v>
      </c>
      <c r="Y60" s="87">
        <f t="shared" si="5"/>
        <v>11</v>
      </c>
      <c r="Z60" s="87">
        <f t="shared" si="5"/>
        <v>11</v>
      </c>
      <c r="AA60" s="87">
        <f t="shared" si="5"/>
        <v>11</v>
      </c>
      <c r="AB60" s="87">
        <f t="shared" si="5"/>
        <v>11</v>
      </c>
      <c r="AC60" s="87">
        <f t="shared" si="5"/>
        <v>11</v>
      </c>
      <c r="AD60" s="87">
        <f t="shared" si="5"/>
        <v>11</v>
      </c>
      <c r="AE60" s="87">
        <f t="shared" si="5"/>
        <v>11</v>
      </c>
      <c r="AF60" s="87">
        <f t="shared" si="5"/>
        <v>11</v>
      </c>
      <c r="AG60" s="87">
        <f t="shared" si="5"/>
        <v>11</v>
      </c>
      <c r="AH60" s="87">
        <f t="shared" si="5"/>
        <v>11</v>
      </c>
      <c r="AI60" s="87">
        <f t="shared" si="5"/>
        <v>11</v>
      </c>
      <c r="AJ60" s="87">
        <f t="shared" si="5"/>
        <v>11</v>
      </c>
      <c r="AK60" s="87">
        <f t="shared" si="5"/>
        <v>11</v>
      </c>
      <c r="AL60" s="87">
        <f t="shared" si="5"/>
        <v>11</v>
      </c>
      <c r="AM60" s="87">
        <f t="shared" si="5"/>
        <v>11</v>
      </c>
      <c r="AN60" s="87">
        <f t="shared" si="5"/>
        <v>11</v>
      </c>
      <c r="AO60" s="87">
        <f t="shared" si="5"/>
        <v>11</v>
      </c>
      <c r="AP60" s="87">
        <f t="shared" si="5"/>
        <v>11</v>
      </c>
      <c r="AQ60" s="87">
        <f t="shared" si="5"/>
        <v>11</v>
      </c>
      <c r="AR60" s="87">
        <f t="shared" si="5"/>
        <v>11</v>
      </c>
      <c r="AS60" s="87">
        <f t="shared" si="5"/>
        <v>11</v>
      </c>
      <c r="AT60" s="87">
        <f t="shared" si="5"/>
        <v>11</v>
      </c>
      <c r="AU60" s="87">
        <f t="shared" si="5"/>
        <v>11</v>
      </c>
      <c r="AV60" s="87">
        <f t="shared" si="5"/>
        <v>11</v>
      </c>
      <c r="AW60" s="87">
        <f t="shared" si="5"/>
        <v>11</v>
      </c>
      <c r="AX60" s="87">
        <f t="shared" si="5"/>
        <v>11</v>
      </c>
      <c r="AY60" s="87">
        <f t="shared" si="5"/>
        <v>11</v>
      </c>
      <c r="AZ60" s="87">
        <f t="shared" si="5"/>
        <v>11</v>
      </c>
      <c r="BA60" s="87">
        <f t="shared" si="5"/>
        <v>11</v>
      </c>
      <c r="BB60" s="87">
        <f t="shared" si="5"/>
        <v>11</v>
      </c>
      <c r="BC60" s="87">
        <f t="shared" si="5"/>
        <v>11</v>
      </c>
      <c r="BD60" s="87">
        <f t="shared" si="5"/>
        <v>11</v>
      </c>
      <c r="BE60" s="87">
        <f t="shared" si="5"/>
        <v>11</v>
      </c>
      <c r="BF60" s="145"/>
      <c r="BG60" s="90">
        <f>COUNTIF(BG6:BG57,0)</f>
        <v>10</v>
      </c>
    </row>
  </sheetData>
  <mergeCells count="58">
    <mergeCell ref="O4:O5"/>
    <mergeCell ref="E3:AZ3"/>
    <mergeCell ref="A4:A5"/>
    <mergeCell ref="B4:B5"/>
    <mergeCell ref="C4:C5"/>
    <mergeCell ref="D4:D5"/>
    <mergeCell ref="E4:E5"/>
    <mergeCell ref="F4:F5"/>
    <mergeCell ref="G4:G5"/>
    <mergeCell ref="H4:H5"/>
    <mergeCell ref="I4:I5"/>
    <mergeCell ref="J4:J5"/>
    <mergeCell ref="K4:K5"/>
    <mergeCell ref="L4:L5"/>
    <mergeCell ref="M4:M5"/>
    <mergeCell ref="N4:N5"/>
    <mergeCell ref="AA4:AA5"/>
    <mergeCell ref="P4:P5"/>
    <mergeCell ref="Q4:Q5"/>
    <mergeCell ref="R4:R5"/>
    <mergeCell ref="S4:S5"/>
    <mergeCell ref="T4:T5"/>
    <mergeCell ref="U4:U5"/>
    <mergeCell ref="V4:V5"/>
    <mergeCell ref="W4:W5"/>
    <mergeCell ref="X4:X5"/>
    <mergeCell ref="Y4:Y5"/>
    <mergeCell ref="Z4:Z5"/>
    <mergeCell ref="AM4:AM5"/>
    <mergeCell ref="AB4:AB5"/>
    <mergeCell ref="AC4:AC5"/>
    <mergeCell ref="AD4:AD5"/>
    <mergeCell ref="AE4:AE5"/>
    <mergeCell ref="AF4:AF5"/>
    <mergeCell ref="AG4:AG5"/>
    <mergeCell ref="AH4:AH5"/>
    <mergeCell ref="AI4:AI5"/>
    <mergeCell ref="AJ4:AJ5"/>
    <mergeCell ref="AK4:AK5"/>
    <mergeCell ref="AL4:AL5"/>
    <mergeCell ref="AY4:AY5"/>
    <mergeCell ref="AN4:AN5"/>
    <mergeCell ref="AO4:AO5"/>
    <mergeCell ref="AP4:AP5"/>
    <mergeCell ref="AQ4:AQ5"/>
    <mergeCell ref="AR4:AR5"/>
    <mergeCell ref="AS4:AS5"/>
    <mergeCell ref="AT4:AT5"/>
    <mergeCell ref="AU4:AU5"/>
    <mergeCell ref="AV4:AV5"/>
    <mergeCell ref="AW4:AW5"/>
    <mergeCell ref="AX4:AX5"/>
    <mergeCell ref="BE4:BE5"/>
    <mergeCell ref="AZ4:AZ5"/>
    <mergeCell ref="BA4:BA5"/>
    <mergeCell ref="BB4:BB5"/>
    <mergeCell ref="BC4:BC5"/>
    <mergeCell ref="BD4:BD5"/>
  </mergeCells>
  <conditionalFormatting sqref="E60:BG60">
    <cfRule type="expression" dxfId="0" priority="2">
      <formula>"&gt;11,&lt;11"</formula>
    </cfRule>
  </conditionalFormatting>
  <conditionalFormatting sqref="BH6:BH58">
    <cfRule type="colorScale" priority="1">
      <colorScale>
        <cfvo type="min"/>
        <cfvo type="max"/>
        <color rgb="FFFCFCFF"/>
        <color rgb="FF63BE7B"/>
      </colorScale>
    </cfRule>
  </conditionalFormatting>
  <pageMargins left="0.19685039370078741" right="0.19685039370078741" top="0.19685039370078741" bottom="0.19685039370078741" header="0.31496062992125984" footer="0.31496062992125984"/>
  <pageSetup paperSize="9" scale="75" fitToWidth="8"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
  <sheetViews>
    <sheetView workbookViewId="0">
      <selection activeCell="L40" sqref="L40"/>
    </sheetView>
  </sheetViews>
  <sheetFormatPr defaultRowHeight="15" x14ac:dyDescent="0.25"/>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
  <sheetViews>
    <sheetView workbookViewId="0">
      <selection activeCell="L40" sqref="L40"/>
    </sheetView>
  </sheetViews>
  <sheetFormatPr defaultRowHeight="15" x14ac:dyDescent="0.25"/>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
  <sheetViews>
    <sheetView workbookViewId="0">
      <selection activeCell="L40" sqref="L40"/>
    </sheetView>
  </sheetViews>
  <sheetFormatPr defaultRowHeight="15" x14ac:dyDescent="0.25"/>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N64"/>
  <sheetViews>
    <sheetView zoomScale="85" zoomScaleNormal="85" workbookViewId="0">
      <pane ySplit="5" topLeftCell="A48" activePane="bottomLeft" state="frozen"/>
      <selection activeCell="L40" sqref="L40"/>
      <selection pane="bottomLeft" activeCell="L40" sqref="L40"/>
    </sheetView>
  </sheetViews>
  <sheetFormatPr defaultRowHeight="15" x14ac:dyDescent="0.25"/>
  <cols>
    <col min="1" max="1" width="4.28515625" customWidth="1"/>
    <col min="2" max="2" width="24.140625" customWidth="1"/>
    <col min="7" max="7" width="10.7109375" bestFit="1" customWidth="1"/>
  </cols>
  <sheetData>
    <row r="1" spans="1:14" x14ac:dyDescent="0.25">
      <c r="A1" s="83" t="s">
        <v>231</v>
      </c>
      <c r="G1" s="3" t="s">
        <v>236</v>
      </c>
      <c r="K1" t="s">
        <v>238</v>
      </c>
      <c r="L1" s="94">
        <v>0.57499999999999996</v>
      </c>
      <c r="M1" s="92">
        <f>$I$3*L1</f>
        <v>247.24999999999997</v>
      </c>
      <c r="N1">
        <v>250</v>
      </c>
    </row>
    <row r="2" spans="1:14" x14ac:dyDescent="0.25">
      <c r="G2" t="s">
        <v>235</v>
      </c>
      <c r="H2" s="94">
        <v>0.2</v>
      </c>
      <c r="I2" s="92">
        <f>E61*H2</f>
        <v>52</v>
      </c>
      <c r="K2" t="s">
        <v>239</v>
      </c>
      <c r="L2" s="94">
        <v>0.25</v>
      </c>
      <c r="M2" s="92">
        <f t="shared" ref="M2:M4" si="0">$I$3*L2</f>
        <v>107.5</v>
      </c>
      <c r="N2">
        <v>100</v>
      </c>
    </row>
    <row r="3" spans="1:14" x14ac:dyDescent="0.25">
      <c r="G3" t="s">
        <v>237</v>
      </c>
      <c r="H3" s="94">
        <v>0.8</v>
      </c>
      <c r="I3" s="92">
        <v>430</v>
      </c>
      <c r="K3" t="s">
        <v>240</v>
      </c>
      <c r="L3" s="118">
        <v>0.125</v>
      </c>
      <c r="M3" s="92">
        <f t="shared" si="0"/>
        <v>53.75</v>
      </c>
      <c r="N3">
        <v>50</v>
      </c>
    </row>
    <row r="4" spans="1:14" x14ac:dyDescent="0.25">
      <c r="H4" s="94"/>
      <c r="I4" s="93">
        <f>SUM(I2:I3)</f>
        <v>482</v>
      </c>
      <c r="K4" t="s">
        <v>241</v>
      </c>
      <c r="L4" s="118">
        <v>0.05</v>
      </c>
      <c r="M4" s="92">
        <f t="shared" si="0"/>
        <v>21.5</v>
      </c>
      <c r="N4">
        <v>30</v>
      </c>
    </row>
    <row r="5" spans="1:14" x14ac:dyDescent="0.25">
      <c r="A5" s="1" t="s">
        <v>234</v>
      </c>
      <c r="B5" s="1" t="s">
        <v>232</v>
      </c>
      <c r="C5" s="1" t="s">
        <v>263</v>
      </c>
      <c r="D5" s="1" t="s">
        <v>233</v>
      </c>
      <c r="E5" s="1" t="s">
        <v>73</v>
      </c>
      <c r="I5" s="95">
        <f>I4-E61</f>
        <v>222</v>
      </c>
      <c r="M5" s="93">
        <f>SUM(M1:M4)</f>
        <v>430</v>
      </c>
      <c r="N5" s="95">
        <f>I3-M5</f>
        <v>0</v>
      </c>
    </row>
    <row r="6" spans="1:14" x14ac:dyDescent="0.25">
      <c r="A6">
        <v>1</v>
      </c>
      <c r="B6" t="s">
        <v>15</v>
      </c>
      <c r="C6" s="169">
        <v>10</v>
      </c>
      <c r="D6" s="91"/>
      <c r="E6" s="91">
        <f>SUM(C6:D6)</f>
        <v>10</v>
      </c>
    </row>
    <row r="7" spans="1:14" x14ac:dyDescent="0.25">
      <c r="A7">
        <v>2</v>
      </c>
      <c r="B7" t="s">
        <v>83</v>
      </c>
      <c r="C7" s="91"/>
      <c r="D7" s="91">
        <v>10</v>
      </c>
      <c r="E7" s="91">
        <f t="shared" ref="E7:E58" si="1">SUM(C7:D7)</f>
        <v>10</v>
      </c>
    </row>
    <row r="8" spans="1:14" x14ac:dyDescent="0.25">
      <c r="A8">
        <v>3</v>
      </c>
      <c r="B8" t="s">
        <v>230</v>
      </c>
      <c r="C8" s="91"/>
      <c r="D8" s="91">
        <v>10</v>
      </c>
      <c r="E8" s="91">
        <f t="shared" si="1"/>
        <v>10</v>
      </c>
    </row>
    <row r="9" spans="1:14" x14ac:dyDescent="0.25">
      <c r="A9">
        <v>4</v>
      </c>
      <c r="B9" t="s">
        <v>228</v>
      </c>
      <c r="C9" s="91"/>
      <c r="D9" s="91">
        <v>10</v>
      </c>
      <c r="E9" s="91">
        <f t="shared" si="1"/>
        <v>10</v>
      </c>
    </row>
    <row r="10" spans="1:14" x14ac:dyDescent="0.25">
      <c r="A10">
        <v>5</v>
      </c>
      <c r="B10" t="s">
        <v>84</v>
      </c>
      <c r="C10" s="91"/>
      <c r="D10" s="91">
        <v>10</v>
      </c>
      <c r="E10" s="91">
        <f t="shared" si="1"/>
        <v>10</v>
      </c>
    </row>
    <row r="11" spans="1:14" x14ac:dyDescent="0.25">
      <c r="A11">
        <v>6</v>
      </c>
      <c r="B11" t="s">
        <v>25</v>
      </c>
      <c r="C11" s="91"/>
      <c r="D11" s="91">
        <v>10</v>
      </c>
      <c r="E11" s="91">
        <f t="shared" si="1"/>
        <v>10</v>
      </c>
    </row>
    <row r="12" spans="1:14" x14ac:dyDescent="0.25">
      <c r="A12">
        <v>7</v>
      </c>
      <c r="B12" t="s">
        <v>229</v>
      </c>
      <c r="C12" s="91"/>
      <c r="D12" s="91">
        <v>10</v>
      </c>
      <c r="E12" s="91">
        <f t="shared" si="1"/>
        <v>10</v>
      </c>
    </row>
    <row r="13" spans="1:14" x14ac:dyDescent="0.25">
      <c r="A13">
        <v>8</v>
      </c>
      <c r="B13" t="s">
        <v>7</v>
      </c>
      <c r="C13" s="91">
        <v>10</v>
      </c>
      <c r="D13" s="91"/>
      <c r="E13" s="91">
        <f t="shared" si="1"/>
        <v>10</v>
      </c>
    </row>
    <row r="14" spans="1:14" x14ac:dyDescent="0.25">
      <c r="A14">
        <v>9</v>
      </c>
      <c r="B14" t="s">
        <v>14</v>
      </c>
      <c r="C14" s="91"/>
      <c r="D14" s="91"/>
      <c r="E14" s="91">
        <f t="shared" si="1"/>
        <v>0</v>
      </c>
    </row>
    <row r="15" spans="1:14" x14ac:dyDescent="0.25">
      <c r="A15">
        <v>10</v>
      </c>
      <c r="B15" t="s">
        <v>39</v>
      </c>
      <c r="C15" s="91"/>
      <c r="D15" s="91"/>
      <c r="E15" s="91">
        <f t="shared" si="1"/>
        <v>0</v>
      </c>
    </row>
    <row r="16" spans="1:14" x14ac:dyDescent="0.25">
      <c r="A16">
        <v>11</v>
      </c>
      <c r="B16" t="s">
        <v>4</v>
      </c>
      <c r="C16" s="91"/>
      <c r="D16" s="91"/>
      <c r="E16" s="91">
        <f t="shared" si="1"/>
        <v>0</v>
      </c>
    </row>
    <row r="17" spans="1:5" x14ac:dyDescent="0.25">
      <c r="A17">
        <v>12</v>
      </c>
      <c r="B17" t="s">
        <v>81</v>
      </c>
      <c r="C17" s="91"/>
      <c r="D17" s="91"/>
      <c r="E17" s="91">
        <f t="shared" si="1"/>
        <v>0</v>
      </c>
    </row>
    <row r="18" spans="1:5" x14ac:dyDescent="0.25">
      <c r="A18">
        <v>13</v>
      </c>
      <c r="B18" t="s">
        <v>6</v>
      </c>
      <c r="C18" s="91"/>
      <c r="D18" s="91"/>
      <c r="E18" s="91">
        <f t="shared" si="1"/>
        <v>0</v>
      </c>
    </row>
    <row r="19" spans="1:5" x14ac:dyDescent="0.25">
      <c r="A19">
        <v>14</v>
      </c>
      <c r="B19" t="s">
        <v>242</v>
      </c>
      <c r="C19" s="91"/>
      <c r="D19" s="91">
        <v>10</v>
      </c>
      <c r="E19" s="91">
        <f t="shared" si="1"/>
        <v>10</v>
      </c>
    </row>
    <row r="20" spans="1:5" x14ac:dyDescent="0.25">
      <c r="A20">
        <v>15</v>
      </c>
      <c r="B20" t="s">
        <v>243</v>
      </c>
      <c r="C20" s="91"/>
      <c r="D20" s="91">
        <v>10</v>
      </c>
      <c r="E20" s="91">
        <f t="shared" si="1"/>
        <v>10</v>
      </c>
    </row>
    <row r="21" spans="1:5" x14ac:dyDescent="0.25">
      <c r="A21">
        <v>16</v>
      </c>
      <c r="B21" t="s">
        <v>244</v>
      </c>
      <c r="C21" s="91"/>
      <c r="D21" s="91"/>
      <c r="E21" s="91">
        <f t="shared" si="1"/>
        <v>0</v>
      </c>
    </row>
    <row r="22" spans="1:5" x14ac:dyDescent="0.25">
      <c r="A22">
        <v>17</v>
      </c>
      <c r="B22" t="s">
        <v>30</v>
      </c>
      <c r="C22" s="91"/>
      <c r="D22" s="91"/>
      <c r="E22" s="91">
        <f t="shared" si="1"/>
        <v>0</v>
      </c>
    </row>
    <row r="23" spans="1:5" x14ac:dyDescent="0.25">
      <c r="A23">
        <v>18</v>
      </c>
      <c r="B23" t="s">
        <v>245</v>
      </c>
      <c r="C23" s="91">
        <v>10</v>
      </c>
      <c r="D23" s="91"/>
      <c r="E23" s="91">
        <f t="shared" si="1"/>
        <v>10</v>
      </c>
    </row>
    <row r="24" spans="1:5" x14ac:dyDescent="0.25">
      <c r="A24">
        <v>19</v>
      </c>
      <c r="B24" t="s">
        <v>82</v>
      </c>
      <c r="C24" s="91"/>
      <c r="D24" s="91"/>
      <c r="E24" s="91">
        <f t="shared" si="1"/>
        <v>0</v>
      </c>
    </row>
    <row r="25" spans="1:5" x14ac:dyDescent="0.25">
      <c r="A25">
        <v>20</v>
      </c>
      <c r="B25" t="s">
        <v>10</v>
      </c>
      <c r="C25" s="91"/>
      <c r="D25" s="91"/>
      <c r="E25" s="91">
        <f t="shared" si="1"/>
        <v>0</v>
      </c>
    </row>
    <row r="26" spans="1:5" x14ac:dyDescent="0.25">
      <c r="A26">
        <v>21</v>
      </c>
      <c r="B26" t="s">
        <v>246</v>
      </c>
      <c r="C26" s="91"/>
      <c r="D26" s="91"/>
      <c r="E26" s="91">
        <f t="shared" si="1"/>
        <v>0</v>
      </c>
    </row>
    <row r="27" spans="1:5" x14ac:dyDescent="0.25">
      <c r="A27">
        <v>22</v>
      </c>
      <c r="B27" t="s">
        <v>31</v>
      </c>
      <c r="C27" s="91"/>
      <c r="D27" s="91">
        <v>10</v>
      </c>
      <c r="E27" s="91">
        <f t="shared" si="1"/>
        <v>10</v>
      </c>
    </row>
    <row r="28" spans="1:5" x14ac:dyDescent="0.25">
      <c r="A28">
        <v>23</v>
      </c>
      <c r="B28" t="s">
        <v>247</v>
      </c>
      <c r="C28" s="91"/>
      <c r="D28" s="91"/>
      <c r="E28" s="91">
        <f t="shared" si="1"/>
        <v>0</v>
      </c>
    </row>
    <row r="29" spans="1:5" x14ac:dyDescent="0.25">
      <c r="A29">
        <v>24</v>
      </c>
      <c r="B29" t="s">
        <v>85</v>
      </c>
      <c r="C29" s="91"/>
      <c r="D29" s="91"/>
      <c r="E29" s="91">
        <f t="shared" si="1"/>
        <v>0</v>
      </c>
    </row>
    <row r="30" spans="1:5" x14ac:dyDescent="0.25">
      <c r="A30">
        <v>25</v>
      </c>
      <c r="B30" t="s">
        <v>26</v>
      </c>
      <c r="C30" s="91"/>
      <c r="D30" s="91"/>
      <c r="E30" s="91">
        <f t="shared" si="1"/>
        <v>0</v>
      </c>
    </row>
    <row r="31" spans="1:5" x14ac:dyDescent="0.25">
      <c r="A31">
        <v>26</v>
      </c>
      <c r="B31" t="s">
        <v>248</v>
      </c>
      <c r="C31" s="91"/>
      <c r="D31" s="91"/>
      <c r="E31" s="91">
        <f t="shared" si="1"/>
        <v>0</v>
      </c>
    </row>
    <row r="32" spans="1:5" x14ac:dyDescent="0.25">
      <c r="A32">
        <v>27</v>
      </c>
      <c r="B32" t="s">
        <v>19</v>
      </c>
      <c r="C32" s="91"/>
      <c r="D32" s="91"/>
      <c r="E32" s="91">
        <f t="shared" si="1"/>
        <v>0</v>
      </c>
    </row>
    <row r="33" spans="1:5" x14ac:dyDescent="0.25">
      <c r="A33">
        <v>28</v>
      </c>
      <c r="B33" t="s">
        <v>8</v>
      </c>
      <c r="C33" s="91"/>
      <c r="D33" s="91"/>
      <c r="E33" s="91">
        <f t="shared" si="1"/>
        <v>0</v>
      </c>
    </row>
    <row r="34" spans="1:5" x14ac:dyDescent="0.25">
      <c r="A34">
        <v>29</v>
      </c>
      <c r="B34" t="s">
        <v>249</v>
      </c>
      <c r="C34" s="91"/>
      <c r="D34" s="91"/>
      <c r="E34" s="91">
        <f t="shared" si="1"/>
        <v>0</v>
      </c>
    </row>
    <row r="35" spans="1:5" x14ac:dyDescent="0.25">
      <c r="A35">
        <v>30</v>
      </c>
      <c r="B35" t="s">
        <v>250</v>
      </c>
      <c r="C35" s="91"/>
      <c r="D35" s="91"/>
      <c r="E35" s="91">
        <f t="shared" si="1"/>
        <v>0</v>
      </c>
    </row>
    <row r="36" spans="1:5" x14ac:dyDescent="0.25">
      <c r="A36">
        <v>31</v>
      </c>
      <c r="B36" t="s">
        <v>32</v>
      </c>
      <c r="C36" s="91"/>
      <c r="D36" s="91"/>
      <c r="E36" s="91">
        <f t="shared" si="1"/>
        <v>0</v>
      </c>
    </row>
    <row r="37" spans="1:5" x14ac:dyDescent="0.25">
      <c r="A37">
        <v>32</v>
      </c>
      <c r="B37" t="s">
        <v>110</v>
      </c>
      <c r="C37" s="91"/>
      <c r="D37" s="91"/>
      <c r="E37" s="91">
        <f t="shared" si="1"/>
        <v>0</v>
      </c>
    </row>
    <row r="38" spans="1:5" x14ac:dyDescent="0.25">
      <c r="A38">
        <v>33</v>
      </c>
      <c r="B38" t="s">
        <v>251</v>
      </c>
      <c r="C38" s="91"/>
      <c r="D38" s="91"/>
      <c r="E38" s="91">
        <f t="shared" si="1"/>
        <v>0</v>
      </c>
    </row>
    <row r="39" spans="1:5" x14ac:dyDescent="0.25">
      <c r="A39">
        <v>34</v>
      </c>
      <c r="B39" t="s">
        <v>12</v>
      </c>
      <c r="C39" s="169">
        <v>10</v>
      </c>
      <c r="D39" s="91"/>
      <c r="E39" s="91">
        <f t="shared" si="1"/>
        <v>10</v>
      </c>
    </row>
    <row r="40" spans="1:5" x14ac:dyDescent="0.25">
      <c r="A40">
        <v>35</v>
      </c>
      <c r="B40" t="s">
        <v>18</v>
      </c>
      <c r="C40" s="169">
        <v>10</v>
      </c>
      <c r="D40" s="91"/>
      <c r="E40" s="91">
        <f t="shared" si="1"/>
        <v>10</v>
      </c>
    </row>
    <row r="41" spans="1:5" x14ac:dyDescent="0.25">
      <c r="A41">
        <v>36</v>
      </c>
      <c r="B41" t="s">
        <v>252</v>
      </c>
      <c r="C41" s="170">
        <v>10</v>
      </c>
      <c r="D41" s="91"/>
      <c r="E41" s="91">
        <f t="shared" si="1"/>
        <v>10</v>
      </c>
    </row>
    <row r="42" spans="1:5" x14ac:dyDescent="0.25">
      <c r="A42">
        <v>37</v>
      </c>
      <c r="B42" t="s">
        <v>253</v>
      </c>
      <c r="C42" s="169">
        <v>10</v>
      </c>
      <c r="D42" s="91"/>
      <c r="E42" s="91">
        <f t="shared" si="1"/>
        <v>10</v>
      </c>
    </row>
    <row r="43" spans="1:5" x14ac:dyDescent="0.25">
      <c r="A43">
        <v>38</v>
      </c>
      <c r="B43" t="s">
        <v>36</v>
      </c>
      <c r="C43" s="169">
        <v>10</v>
      </c>
      <c r="D43" s="91"/>
      <c r="E43" s="91">
        <f t="shared" si="1"/>
        <v>10</v>
      </c>
    </row>
    <row r="44" spans="1:5" x14ac:dyDescent="0.25">
      <c r="A44">
        <v>39</v>
      </c>
      <c r="B44" t="s">
        <v>254</v>
      </c>
      <c r="C44" s="91"/>
      <c r="D44" s="91">
        <v>10</v>
      </c>
      <c r="E44" s="91">
        <f t="shared" si="1"/>
        <v>10</v>
      </c>
    </row>
    <row r="45" spans="1:5" x14ac:dyDescent="0.25">
      <c r="A45">
        <v>40</v>
      </c>
      <c r="B45" t="s">
        <v>23</v>
      </c>
      <c r="C45" s="91"/>
      <c r="D45" s="91"/>
      <c r="E45" s="91">
        <f t="shared" si="1"/>
        <v>0</v>
      </c>
    </row>
    <row r="46" spans="1:5" x14ac:dyDescent="0.25">
      <c r="A46">
        <v>41</v>
      </c>
      <c r="B46" t="s">
        <v>255</v>
      </c>
      <c r="C46" s="169">
        <v>10</v>
      </c>
      <c r="D46" s="91"/>
      <c r="E46" s="91">
        <f t="shared" si="1"/>
        <v>10</v>
      </c>
    </row>
    <row r="47" spans="1:5" x14ac:dyDescent="0.25">
      <c r="A47">
        <v>42</v>
      </c>
      <c r="B47" t="s">
        <v>24</v>
      </c>
      <c r="C47" s="169">
        <v>10</v>
      </c>
      <c r="D47" s="91"/>
      <c r="E47" s="91">
        <f t="shared" si="1"/>
        <v>10</v>
      </c>
    </row>
    <row r="48" spans="1:5" x14ac:dyDescent="0.25">
      <c r="A48">
        <v>43</v>
      </c>
      <c r="B48" t="s">
        <v>46</v>
      </c>
      <c r="C48" s="91"/>
      <c r="D48" s="91"/>
      <c r="E48" s="91">
        <f t="shared" si="1"/>
        <v>0</v>
      </c>
    </row>
    <row r="49" spans="1:5" x14ac:dyDescent="0.25">
      <c r="A49">
        <v>44</v>
      </c>
      <c r="B49" t="s">
        <v>13</v>
      </c>
      <c r="C49" s="169">
        <v>10</v>
      </c>
      <c r="D49" s="91"/>
      <c r="E49" s="91">
        <f t="shared" si="1"/>
        <v>10</v>
      </c>
    </row>
    <row r="50" spans="1:5" x14ac:dyDescent="0.25">
      <c r="A50">
        <v>45</v>
      </c>
      <c r="B50" t="s">
        <v>256</v>
      </c>
      <c r="C50" s="91"/>
      <c r="D50" s="91"/>
      <c r="E50" s="91">
        <f t="shared" si="1"/>
        <v>0</v>
      </c>
    </row>
    <row r="51" spans="1:5" x14ac:dyDescent="0.25">
      <c r="A51">
        <v>46</v>
      </c>
      <c r="B51" t="s">
        <v>3</v>
      </c>
      <c r="C51" s="91"/>
      <c r="D51" s="91">
        <v>10</v>
      </c>
      <c r="E51" s="91">
        <f t="shared" si="1"/>
        <v>10</v>
      </c>
    </row>
    <row r="52" spans="1:5" x14ac:dyDescent="0.25">
      <c r="A52">
        <v>47</v>
      </c>
      <c r="B52" t="s">
        <v>28</v>
      </c>
      <c r="C52" s="91"/>
      <c r="D52" s="91"/>
      <c r="E52" s="91">
        <f>SUM(C52:D52)</f>
        <v>0</v>
      </c>
    </row>
    <row r="53" spans="1:5" x14ac:dyDescent="0.25">
      <c r="A53">
        <v>48</v>
      </c>
      <c r="B53" t="s">
        <v>322</v>
      </c>
      <c r="C53" s="91"/>
      <c r="D53" s="91">
        <v>30</v>
      </c>
      <c r="E53" s="91">
        <f t="shared" si="1"/>
        <v>30</v>
      </c>
    </row>
    <row r="54" spans="1:5" x14ac:dyDescent="0.25">
      <c r="A54">
        <v>49</v>
      </c>
      <c r="B54" t="s">
        <v>330</v>
      </c>
      <c r="C54" s="169">
        <v>10</v>
      </c>
      <c r="D54" s="91"/>
      <c r="E54" s="91">
        <f t="shared" si="1"/>
        <v>10</v>
      </c>
    </row>
    <row r="55" spans="1:5" x14ac:dyDescent="0.25">
      <c r="A55">
        <v>50</v>
      </c>
      <c r="B55" t="s">
        <v>331</v>
      </c>
      <c r="C55" s="91"/>
      <c r="D55" s="91"/>
      <c r="E55" s="91">
        <f t="shared" si="1"/>
        <v>0</v>
      </c>
    </row>
    <row r="56" spans="1:5" x14ac:dyDescent="0.25">
      <c r="A56">
        <v>51</v>
      </c>
      <c r="B56" t="s">
        <v>332</v>
      </c>
      <c r="C56" s="91"/>
      <c r="D56" s="91"/>
      <c r="E56" s="91">
        <f t="shared" si="1"/>
        <v>0</v>
      </c>
    </row>
    <row r="57" spans="1:5" x14ac:dyDescent="0.25">
      <c r="A57">
        <v>52</v>
      </c>
      <c r="B57" t="s">
        <v>333</v>
      </c>
      <c r="C57" s="91"/>
      <c r="D57" s="91"/>
      <c r="E57" s="91">
        <f t="shared" si="1"/>
        <v>0</v>
      </c>
    </row>
    <row r="58" spans="1:5" x14ac:dyDescent="0.25">
      <c r="A58">
        <v>53</v>
      </c>
      <c r="B58" t="s">
        <v>348</v>
      </c>
      <c r="C58" s="91"/>
      <c r="D58" s="91"/>
      <c r="E58" s="91">
        <f t="shared" si="1"/>
        <v>0</v>
      </c>
    </row>
    <row r="59" spans="1:5" x14ac:dyDescent="0.25">
      <c r="C59" s="91"/>
      <c r="D59" s="91"/>
      <c r="E59" s="91"/>
    </row>
    <row r="61" spans="1:5" x14ac:dyDescent="0.25">
      <c r="C61" s="93">
        <f>SUM(C6:C55)</f>
        <v>120</v>
      </c>
      <c r="D61" s="93">
        <f>SUM(D6:D55)</f>
        <v>140</v>
      </c>
      <c r="E61" s="93">
        <f>SUM(E6:E55)</f>
        <v>260</v>
      </c>
    </row>
    <row r="64" spans="1:5" x14ac:dyDescent="0.25">
      <c r="C64" s="98" t="s">
        <v>355</v>
      </c>
    </row>
  </sheetData>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23"/>
  <sheetViews>
    <sheetView zoomScale="80" zoomScaleNormal="80" workbookViewId="0">
      <selection activeCell="R31" sqref="R31"/>
    </sheetView>
  </sheetViews>
  <sheetFormatPr defaultRowHeight="15" x14ac:dyDescent="0.25"/>
  <cols>
    <col min="1" max="1" width="4.42578125" customWidth="1"/>
    <col min="2" max="2" width="28.7109375" customWidth="1"/>
    <col min="3" max="3" width="17.140625" customWidth="1"/>
    <col min="4" max="5" width="12.85546875" customWidth="1"/>
    <col min="6" max="6" width="28.7109375" customWidth="1"/>
    <col min="7" max="7" width="17.140625" customWidth="1"/>
    <col min="8" max="9" width="12.85546875" customWidth="1"/>
  </cols>
  <sheetData>
    <row r="1" spans="1:9" ht="21.75" thickBot="1" x14ac:dyDescent="0.4">
      <c r="A1" s="343" t="s">
        <v>339</v>
      </c>
      <c r="B1" s="344"/>
      <c r="C1" s="344"/>
      <c r="D1" s="344"/>
      <c r="E1" s="344"/>
      <c r="F1" s="344"/>
      <c r="G1" s="344"/>
      <c r="H1" s="344"/>
      <c r="I1" s="345"/>
    </row>
    <row r="2" spans="1:9" ht="21" customHeight="1" x14ac:dyDescent="0.35">
      <c r="A2" s="446" t="s">
        <v>365</v>
      </c>
      <c r="B2" s="447"/>
      <c r="C2" s="447"/>
      <c r="D2" s="447"/>
      <c r="E2" s="447"/>
      <c r="F2" s="447"/>
      <c r="G2" s="447"/>
      <c r="H2" s="447"/>
      <c r="I2" s="448"/>
    </row>
    <row r="3" spans="1:9" ht="19.5" thickBot="1" x14ac:dyDescent="0.35">
      <c r="A3" s="50"/>
      <c r="B3" s="47"/>
      <c r="C3" s="47"/>
      <c r="D3" s="47"/>
      <c r="E3" s="47"/>
      <c r="F3" s="47"/>
      <c r="G3" s="111"/>
      <c r="H3" s="111"/>
      <c r="I3" s="51"/>
    </row>
    <row r="4" spans="1:9" ht="30" customHeight="1" thickBot="1" x14ac:dyDescent="0.35">
      <c r="A4" s="52"/>
      <c r="B4" s="146"/>
      <c r="C4" s="176"/>
      <c r="D4" s="176"/>
      <c r="E4" s="49" t="s">
        <v>121</v>
      </c>
      <c r="F4" s="452" t="str">
        <f>IFERROR(VLOOKUP(F5,Data!$L$3:$M$55,2,FALSE),"")</f>
        <v/>
      </c>
      <c r="G4" s="452"/>
      <c r="H4" s="452"/>
      <c r="I4" s="453"/>
    </row>
    <row r="5" spans="1:9" ht="30" customHeight="1" thickBot="1" x14ac:dyDescent="0.3">
      <c r="A5" s="53"/>
      <c r="B5" s="174"/>
      <c r="C5" s="175"/>
      <c r="D5" s="175"/>
      <c r="E5" s="48" t="s">
        <v>120</v>
      </c>
      <c r="F5" s="454"/>
      <c r="G5" s="454"/>
      <c r="H5" s="454"/>
      <c r="I5" s="455"/>
    </row>
    <row r="6" spans="1:9" x14ac:dyDescent="0.25">
      <c r="A6" s="449"/>
      <c r="B6" s="450" t="s">
        <v>366</v>
      </c>
      <c r="C6" s="450" t="s">
        <v>103</v>
      </c>
      <c r="D6" s="450" t="s">
        <v>107</v>
      </c>
      <c r="E6" s="412" t="s">
        <v>106</v>
      </c>
      <c r="F6" s="346" t="s">
        <v>367</v>
      </c>
      <c r="G6" s="348" t="s">
        <v>103</v>
      </c>
      <c r="H6" s="348" t="s">
        <v>107</v>
      </c>
      <c r="I6" s="350" t="s">
        <v>106</v>
      </c>
    </row>
    <row r="7" spans="1:9" x14ac:dyDescent="0.25">
      <c r="A7" s="438"/>
      <c r="B7" s="451"/>
      <c r="C7" s="451"/>
      <c r="D7" s="451"/>
      <c r="E7" s="413"/>
      <c r="F7" s="347"/>
      <c r="G7" s="349"/>
      <c r="H7" s="349"/>
      <c r="I7" s="351"/>
    </row>
    <row r="8" spans="1:9" x14ac:dyDescent="0.25">
      <c r="A8" s="424">
        <v>1</v>
      </c>
      <c r="B8" s="426"/>
      <c r="C8" s="428" t="str">
        <f>IFERROR(VLOOKUP($B8,Data!$A$4:$D$56,3,FALSE),"")</f>
        <v/>
      </c>
      <c r="D8" s="428" t="str">
        <f>IFERROR(VLOOKUP($B8,Data!$A$4:$D$56,2,FALSE),"")</f>
        <v/>
      </c>
      <c r="E8" s="414" t="str">
        <f>IFERROR(VLOOKUP($B8,Data!$A$4:$D$56,4,FALSE),"")</f>
        <v/>
      </c>
      <c r="F8" s="443"/>
      <c r="G8" s="419" t="str">
        <f>IFERROR(VLOOKUP($F8,Data!$A$4:$D$56,3,FALSE),"")</f>
        <v/>
      </c>
      <c r="H8" s="419" t="str">
        <f>IFERROR(VLOOKUP($F8,Data!$A$4:$D$56,2,FALSE),"")</f>
        <v/>
      </c>
      <c r="I8" s="408" t="str">
        <f>IFERROR(VLOOKUP($F8,Data!$A$4:$D$56,4,FALSE),"")</f>
        <v/>
      </c>
    </row>
    <row r="9" spans="1:9" x14ac:dyDescent="0.25">
      <c r="A9" s="440"/>
      <c r="B9" s="441"/>
      <c r="C9" s="442"/>
      <c r="D9" s="442"/>
      <c r="E9" s="415"/>
      <c r="F9" s="444"/>
      <c r="G9" s="420"/>
      <c r="H9" s="420"/>
      <c r="I9" s="421"/>
    </row>
    <row r="10" spans="1:9" x14ac:dyDescent="0.25">
      <c r="A10" s="424">
        <v>2</v>
      </c>
      <c r="B10" s="426"/>
      <c r="C10" s="428" t="str">
        <f>IFERROR(VLOOKUP($B10,Data!$A$4:$D$56,3,FALSE),"")</f>
        <v/>
      </c>
      <c r="D10" s="430" t="str">
        <f>IFERROR(VLOOKUP($B10,Data!$A$4:$D$56,2,FALSE),"")</f>
        <v/>
      </c>
      <c r="E10" s="416" t="str">
        <f>IFERROR(VLOOKUP($B10,Data!$A$4:$D$56,4,FALSE),"")</f>
        <v/>
      </c>
      <c r="F10" s="432"/>
      <c r="G10" s="419" t="str">
        <f>IFERROR(VLOOKUP($F10,Data!$A$4:$D$56,3,FALSE),"")</f>
        <v/>
      </c>
      <c r="H10" s="419" t="str">
        <f>IFERROR(VLOOKUP($F10,Data!$A$4:$D$56,2,FALSE),"")</f>
        <v/>
      </c>
      <c r="I10" s="408" t="str">
        <f>IFERROR(VLOOKUP($F10,Data!$A$4:$D$56,4,FALSE),"")</f>
        <v/>
      </c>
    </row>
    <row r="11" spans="1:9" x14ac:dyDescent="0.25">
      <c r="A11" s="438"/>
      <c r="B11" s="441"/>
      <c r="C11" s="435"/>
      <c r="D11" s="436"/>
      <c r="E11" s="417"/>
      <c r="F11" s="437"/>
      <c r="G11" s="422"/>
      <c r="H11" s="422"/>
      <c r="I11" s="423"/>
    </row>
    <row r="12" spans="1:9" x14ac:dyDescent="0.25">
      <c r="A12" s="440">
        <v>3</v>
      </c>
      <c r="B12" s="426"/>
      <c r="C12" s="442" t="str">
        <f>IFERROR(VLOOKUP($B12,Data!$A$4:$D$56,3,FALSE),"")</f>
        <v/>
      </c>
      <c r="D12" s="445" t="str">
        <f>IFERROR(VLOOKUP($B12,Data!$A$4:$D$56,2,FALSE),"")</f>
        <v/>
      </c>
      <c r="E12" s="418" t="str">
        <f>IFERROR(VLOOKUP($B12,Data!$A$4:$D$56,4,FALSE),"")</f>
        <v/>
      </c>
      <c r="F12" s="432"/>
      <c r="G12" s="420" t="str">
        <f>IFERROR(VLOOKUP($F12,Data!$A$4:$D$56,3,FALSE),"")</f>
        <v/>
      </c>
      <c r="H12" s="420" t="str">
        <f>IFERROR(VLOOKUP($F12,Data!$A$4:$D$56,2,FALSE),"")</f>
        <v/>
      </c>
      <c r="I12" s="408" t="str">
        <f>IFERROR(VLOOKUP($F12,Data!$A$4:$D$56,4,FALSE),"")</f>
        <v/>
      </c>
    </row>
    <row r="13" spans="1:9" x14ac:dyDescent="0.25">
      <c r="A13" s="440"/>
      <c r="B13" s="441"/>
      <c r="C13" s="442"/>
      <c r="D13" s="445"/>
      <c r="E13" s="418"/>
      <c r="F13" s="437"/>
      <c r="G13" s="420"/>
      <c r="H13" s="420"/>
      <c r="I13" s="423"/>
    </row>
    <row r="14" spans="1:9" x14ac:dyDescent="0.25">
      <c r="A14" s="424">
        <v>4</v>
      </c>
      <c r="B14" s="426"/>
      <c r="C14" s="428" t="str">
        <f>IFERROR(VLOOKUP($B14,Data!$A$4:$D$56,3,FALSE),"")</f>
        <v/>
      </c>
      <c r="D14" s="430" t="str">
        <f>IFERROR(VLOOKUP($B14,Data!$A$4:$D$56,2,FALSE),"")</f>
        <v/>
      </c>
      <c r="E14" s="416" t="str">
        <f>IFERROR(VLOOKUP($B14,Data!$A$4:$D$56,4,FALSE),"")</f>
        <v/>
      </c>
      <c r="F14" s="432"/>
      <c r="G14" s="419" t="str">
        <f>IFERROR(VLOOKUP($F14,Data!$A$4:$D$56,3,FALSE),"")</f>
        <v/>
      </c>
      <c r="H14" s="419" t="str">
        <f>IFERROR(VLOOKUP($F14,Data!$A$4:$D$56,2,FALSE),"")</f>
        <v/>
      </c>
      <c r="I14" s="408" t="str">
        <f>IFERROR(VLOOKUP($F14,Data!$A$4:$D$56,4,FALSE),"")</f>
        <v/>
      </c>
    </row>
    <row r="15" spans="1:9" x14ac:dyDescent="0.25">
      <c r="A15" s="438"/>
      <c r="B15" s="439"/>
      <c r="C15" s="435"/>
      <c r="D15" s="436"/>
      <c r="E15" s="417"/>
      <c r="F15" s="437"/>
      <c r="G15" s="422"/>
      <c r="H15" s="422"/>
      <c r="I15" s="423"/>
    </row>
    <row r="16" spans="1:9" x14ac:dyDescent="0.25">
      <c r="A16" s="424">
        <v>5</v>
      </c>
      <c r="B16" s="426"/>
      <c r="C16" s="428" t="str">
        <f>IFERROR(VLOOKUP($B16,Data!$A$4:$D$56,3,FALSE),"")</f>
        <v/>
      </c>
      <c r="D16" s="430" t="str">
        <f>IFERROR(VLOOKUP($B16,Data!$A$4:$D$56,2,FALSE),"")</f>
        <v/>
      </c>
      <c r="E16" s="416" t="str">
        <f>IFERROR(VLOOKUP($B16,Data!$A$4:$D$56,4,FALSE),"")</f>
        <v/>
      </c>
      <c r="F16" s="432"/>
      <c r="G16" s="410" t="str">
        <f>IFERROR(VLOOKUP($F16,Data!$A$4:$D$56,3,FALSE),"")</f>
        <v/>
      </c>
      <c r="H16" s="410" t="str">
        <f>IFERROR(VLOOKUP($F16,Data!$A$4:$D$56,2,FALSE),"")</f>
        <v/>
      </c>
      <c r="I16" s="408" t="str">
        <f>IFERROR(VLOOKUP($F16,Data!$A$4:$D$56,4,FALSE),"")</f>
        <v/>
      </c>
    </row>
    <row r="17" spans="1:9" ht="15.75" thickBot="1" x14ac:dyDescent="0.3">
      <c r="A17" s="425"/>
      <c r="B17" s="427"/>
      <c r="C17" s="429"/>
      <c r="D17" s="431"/>
      <c r="E17" s="434"/>
      <c r="F17" s="433"/>
      <c r="G17" s="411"/>
      <c r="H17" s="411"/>
      <c r="I17" s="409"/>
    </row>
    <row r="20" spans="1:9" ht="15.75" x14ac:dyDescent="0.25">
      <c r="A20" s="124" t="s">
        <v>377</v>
      </c>
    </row>
    <row r="22" spans="1:9" x14ac:dyDescent="0.25">
      <c r="A22" s="86" t="s">
        <v>380</v>
      </c>
      <c r="B22" t="s">
        <v>378</v>
      </c>
    </row>
    <row r="23" spans="1:9" x14ac:dyDescent="0.25">
      <c r="A23" s="86" t="s">
        <v>381</v>
      </c>
      <c r="B23" t="s">
        <v>379</v>
      </c>
    </row>
  </sheetData>
  <mergeCells count="58">
    <mergeCell ref="A1:I1"/>
    <mergeCell ref="A2:I2"/>
    <mergeCell ref="A6:A7"/>
    <mergeCell ref="B6:B7"/>
    <mergeCell ref="C6:C7"/>
    <mergeCell ref="D6:D7"/>
    <mergeCell ref="F6:F7"/>
    <mergeCell ref="G6:G7"/>
    <mergeCell ref="I6:I7"/>
    <mergeCell ref="F4:I4"/>
    <mergeCell ref="F5:I5"/>
    <mergeCell ref="H10:H11"/>
    <mergeCell ref="H12:H13"/>
    <mergeCell ref="H14:H15"/>
    <mergeCell ref="I14:I15"/>
    <mergeCell ref="A8:A9"/>
    <mergeCell ref="B8:B9"/>
    <mergeCell ref="C8:C9"/>
    <mergeCell ref="D8:D9"/>
    <mergeCell ref="F8:F9"/>
    <mergeCell ref="A12:A13"/>
    <mergeCell ref="B12:B13"/>
    <mergeCell ref="C12:C13"/>
    <mergeCell ref="D12:D13"/>
    <mergeCell ref="F12:F13"/>
    <mergeCell ref="A10:A11"/>
    <mergeCell ref="B10:B11"/>
    <mergeCell ref="C10:C11"/>
    <mergeCell ref="D10:D11"/>
    <mergeCell ref="F10:F11"/>
    <mergeCell ref="A14:A15"/>
    <mergeCell ref="B14:B15"/>
    <mergeCell ref="C14:C15"/>
    <mergeCell ref="D14:D15"/>
    <mergeCell ref="F14:F15"/>
    <mergeCell ref="E14:E15"/>
    <mergeCell ref="A16:A17"/>
    <mergeCell ref="B16:B17"/>
    <mergeCell ref="C16:C17"/>
    <mergeCell ref="D16:D17"/>
    <mergeCell ref="F16:F17"/>
    <mergeCell ref="E16:E17"/>
    <mergeCell ref="I16:I17"/>
    <mergeCell ref="H16:H17"/>
    <mergeCell ref="H6:H7"/>
    <mergeCell ref="E6:E7"/>
    <mergeCell ref="E8:E9"/>
    <mergeCell ref="E10:E11"/>
    <mergeCell ref="E12:E13"/>
    <mergeCell ref="G16:G17"/>
    <mergeCell ref="G8:G9"/>
    <mergeCell ref="I8:I9"/>
    <mergeCell ref="G14:G15"/>
    <mergeCell ref="I10:I11"/>
    <mergeCell ref="G12:G13"/>
    <mergeCell ref="I12:I13"/>
    <mergeCell ref="G10:G11"/>
    <mergeCell ref="H8:H9"/>
  </mergeCells>
  <pageMargins left="0.70866141732283472" right="0.70866141732283472" top="0.74803149606299213" bottom="0.74803149606299213" header="0.31496062992125984" footer="0.31496062992125984"/>
  <pageSetup paperSize="9" scale="88"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Data!$L$3:$L$55</xm:f>
          </x14:formula1>
          <xm:sqref>C4:D4 F5:I5</xm:sqref>
        </x14:dataValidation>
        <x14:dataValidation type="list" allowBlank="1" showInputMessage="1" showErrorMessage="1">
          <x14:formula1>
            <xm:f>Data!$A$4:$A$56</xm:f>
          </x14:formula1>
          <xm:sqref>B8:B17 F8:F17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41"/>
  <sheetViews>
    <sheetView zoomScale="80" zoomScaleNormal="80" workbookViewId="0">
      <selection activeCell="R31" sqref="R31"/>
    </sheetView>
  </sheetViews>
  <sheetFormatPr defaultRowHeight="15" x14ac:dyDescent="0.25"/>
  <cols>
    <col min="1" max="1" width="51.28515625" customWidth="1"/>
    <col min="2" max="2" width="9.140625" style="73"/>
  </cols>
  <sheetData>
    <row r="1" spans="1:9" ht="15" customHeight="1" x14ac:dyDescent="0.25">
      <c r="A1" s="317" t="s">
        <v>128</v>
      </c>
      <c r="B1" s="318"/>
      <c r="C1" s="318"/>
      <c r="D1" s="318"/>
      <c r="E1" s="318"/>
      <c r="F1" s="318"/>
      <c r="G1" s="318"/>
      <c r="H1" s="318"/>
      <c r="I1" s="318"/>
    </row>
    <row r="2" spans="1:9" ht="15" customHeight="1" x14ac:dyDescent="0.25">
      <c r="A2" s="320"/>
      <c r="B2" s="321"/>
      <c r="C2" s="321"/>
      <c r="D2" s="321"/>
      <c r="E2" s="321"/>
      <c r="F2" s="321"/>
      <c r="G2" s="321"/>
      <c r="H2" s="321"/>
      <c r="I2" s="321"/>
    </row>
    <row r="3" spans="1:9" ht="15" customHeight="1" x14ac:dyDescent="0.25">
      <c r="A3" s="320"/>
      <c r="B3" s="321"/>
      <c r="C3" s="321"/>
      <c r="D3" s="321"/>
      <c r="E3" s="321"/>
      <c r="F3" s="321"/>
      <c r="G3" s="321"/>
      <c r="H3" s="321"/>
      <c r="I3" s="321"/>
    </row>
    <row r="4" spans="1:9" ht="15" customHeight="1" x14ac:dyDescent="0.25">
      <c r="A4" s="320"/>
      <c r="B4" s="321"/>
      <c r="C4" s="321"/>
      <c r="D4" s="321"/>
      <c r="E4" s="321"/>
      <c r="F4" s="321"/>
      <c r="G4" s="321"/>
      <c r="H4" s="321"/>
      <c r="I4" s="321"/>
    </row>
    <row r="5" spans="1:9" ht="15.75" customHeight="1" thickBot="1" x14ac:dyDescent="0.3">
      <c r="A5" s="323"/>
      <c r="B5" s="324"/>
      <c r="C5" s="324"/>
      <c r="D5" s="324"/>
      <c r="E5" s="324"/>
      <c r="F5" s="324"/>
      <c r="G5" s="324"/>
      <c r="H5" s="324"/>
      <c r="I5" s="324"/>
    </row>
    <row r="6" spans="1:9" ht="21" x14ac:dyDescent="0.35">
      <c r="A6" s="67"/>
      <c r="B6" s="72"/>
      <c r="C6" s="62"/>
      <c r="D6" s="62"/>
      <c r="E6" s="62"/>
      <c r="F6" s="62"/>
      <c r="G6" s="62"/>
      <c r="H6" s="62"/>
      <c r="I6" s="62"/>
    </row>
    <row r="7" spans="1:9" ht="21" x14ac:dyDescent="0.35">
      <c r="A7" s="471" t="s">
        <v>87</v>
      </c>
      <c r="B7" s="472"/>
      <c r="C7" s="472"/>
      <c r="D7" s="472"/>
      <c r="E7" s="472"/>
      <c r="F7" s="472"/>
      <c r="G7" s="472"/>
      <c r="H7" s="472"/>
      <c r="I7" s="473"/>
    </row>
    <row r="8" spans="1:9" x14ac:dyDescent="0.25">
      <c r="A8" s="68"/>
      <c r="B8" s="72"/>
      <c r="C8" s="62"/>
      <c r="D8" s="62"/>
      <c r="E8" s="62"/>
      <c r="F8" s="62"/>
      <c r="G8" s="62"/>
      <c r="H8" s="62"/>
      <c r="I8" s="62"/>
    </row>
    <row r="9" spans="1:9" ht="15.75" x14ac:dyDescent="0.25">
      <c r="A9" s="69" t="s">
        <v>129</v>
      </c>
      <c r="B9" s="72"/>
      <c r="C9" s="62"/>
      <c r="D9" s="62"/>
      <c r="E9" s="62"/>
      <c r="F9" s="62"/>
      <c r="G9" s="62"/>
      <c r="H9" s="62"/>
      <c r="I9" s="62"/>
    </row>
    <row r="10" spans="1:9" ht="15.75" x14ac:dyDescent="0.25">
      <c r="A10" s="69" t="s">
        <v>150</v>
      </c>
      <c r="B10" s="72"/>
      <c r="C10" s="62"/>
      <c r="D10" s="62"/>
      <c r="E10" s="62"/>
      <c r="F10" s="62"/>
      <c r="G10" s="62"/>
      <c r="H10" s="62"/>
      <c r="I10" s="62"/>
    </row>
    <row r="11" spans="1:9" ht="15.75" x14ac:dyDescent="0.25">
      <c r="A11" s="70" t="s">
        <v>151</v>
      </c>
      <c r="B11" s="72"/>
      <c r="C11" s="62"/>
      <c r="D11" s="62"/>
      <c r="E11" s="62"/>
      <c r="F11" s="62"/>
      <c r="G11" s="62"/>
      <c r="H11" s="62"/>
      <c r="I11" s="62"/>
    </row>
    <row r="12" spans="1:9" ht="15.75" x14ac:dyDescent="0.25">
      <c r="A12" s="70" t="s">
        <v>154</v>
      </c>
      <c r="B12" s="72"/>
      <c r="C12" s="62"/>
      <c r="D12" s="62"/>
      <c r="E12" s="62"/>
      <c r="F12" s="62"/>
      <c r="G12" s="62"/>
      <c r="H12" s="62"/>
      <c r="I12" s="62"/>
    </row>
    <row r="13" spans="1:9" ht="15.75" x14ac:dyDescent="0.25">
      <c r="A13" s="70" t="s">
        <v>170</v>
      </c>
      <c r="B13" s="72"/>
      <c r="C13" s="62"/>
      <c r="D13" s="62"/>
      <c r="E13" s="62"/>
      <c r="F13" s="62"/>
      <c r="G13" s="62"/>
      <c r="H13" s="62"/>
      <c r="I13" s="62"/>
    </row>
    <row r="14" spans="1:9" ht="15.75" x14ac:dyDescent="0.25">
      <c r="A14" s="70" t="s">
        <v>152</v>
      </c>
      <c r="B14" s="72"/>
      <c r="C14" s="62"/>
      <c r="D14" s="62"/>
      <c r="E14" s="62"/>
      <c r="F14" s="62"/>
      <c r="G14" s="62"/>
      <c r="H14" s="62"/>
      <c r="I14" s="62"/>
    </row>
    <row r="15" spans="1:9" ht="15.75" x14ac:dyDescent="0.25">
      <c r="A15" s="70" t="s">
        <v>153</v>
      </c>
      <c r="B15" s="72"/>
      <c r="C15" s="62"/>
      <c r="D15" s="62"/>
      <c r="E15" s="62"/>
      <c r="F15" s="62"/>
      <c r="G15" s="62"/>
      <c r="H15" s="62"/>
      <c r="I15" s="62"/>
    </row>
    <row r="16" spans="1:9" ht="15.75" customHeight="1" x14ac:dyDescent="0.25">
      <c r="A16" s="80" t="s">
        <v>171</v>
      </c>
      <c r="B16" s="72"/>
      <c r="C16" s="62"/>
      <c r="D16" s="62"/>
      <c r="E16" s="62"/>
      <c r="F16" s="62"/>
      <c r="G16" s="62"/>
      <c r="H16" s="62"/>
      <c r="I16" s="62"/>
    </row>
    <row r="17" spans="1:9" ht="15" customHeight="1" x14ac:dyDescent="0.25">
      <c r="A17" s="456" t="s">
        <v>127</v>
      </c>
      <c r="B17" s="457"/>
      <c r="C17" s="457"/>
      <c r="D17" s="457"/>
      <c r="E17" s="457"/>
      <c r="F17" s="457"/>
      <c r="G17" s="457"/>
      <c r="H17" s="458"/>
      <c r="I17" s="62"/>
    </row>
    <row r="18" spans="1:9" x14ac:dyDescent="0.25">
      <c r="A18" s="459"/>
      <c r="B18" s="460"/>
      <c r="C18" s="460"/>
      <c r="D18" s="460"/>
      <c r="E18" s="460"/>
      <c r="F18" s="460"/>
      <c r="G18" s="460"/>
      <c r="H18" s="461"/>
      <c r="I18" s="62"/>
    </row>
    <row r="19" spans="1:9" ht="15" customHeight="1" x14ac:dyDescent="0.25">
      <c r="A19" s="462" t="s">
        <v>176</v>
      </c>
      <c r="B19" s="463"/>
      <c r="C19" s="463"/>
      <c r="D19" s="463"/>
      <c r="E19" s="463"/>
      <c r="F19" s="463"/>
      <c r="G19" s="463"/>
      <c r="H19" s="463"/>
      <c r="I19" s="464"/>
    </row>
    <row r="20" spans="1:9" ht="15" customHeight="1" x14ac:dyDescent="0.25">
      <c r="A20" s="465"/>
      <c r="B20" s="466"/>
      <c r="C20" s="466"/>
      <c r="D20" s="466"/>
      <c r="E20" s="466"/>
      <c r="F20" s="466"/>
      <c r="G20" s="466"/>
      <c r="H20" s="466"/>
      <c r="I20" s="467"/>
    </row>
    <row r="21" spans="1:9" ht="15.75" customHeight="1" x14ac:dyDescent="0.25">
      <c r="A21" s="465"/>
      <c r="B21" s="466"/>
      <c r="C21" s="466"/>
      <c r="D21" s="466"/>
      <c r="E21" s="466"/>
      <c r="F21" s="466"/>
      <c r="G21" s="466"/>
      <c r="H21" s="466"/>
      <c r="I21" s="467"/>
    </row>
    <row r="22" spans="1:9" ht="15.75" customHeight="1" x14ac:dyDescent="0.25">
      <c r="A22" s="465"/>
      <c r="B22" s="466"/>
      <c r="C22" s="466"/>
      <c r="D22" s="466"/>
      <c r="E22" s="466"/>
      <c r="F22" s="466"/>
      <c r="G22" s="466"/>
      <c r="H22" s="466"/>
      <c r="I22" s="467"/>
    </row>
    <row r="23" spans="1:9" ht="22.5" customHeight="1" x14ac:dyDescent="0.25">
      <c r="A23" s="468"/>
      <c r="B23" s="469"/>
      <c r="C23" s="469"/>
      <c r="D23" s="469"/>
      <c r="E23" s="469"/>
      <c r="F23" s="469"/>
      <c r="G23" s="469"/>
      <c r="H23" s="469"/>
      <c r="I23" s="470"/>
    </row>
    <row r="24" spans="1:9" x14ac:dyDescent="0.25">
      <c r="A24" s="68"/>
      <c r="B24" s="72"/>
      <c r="C24" s="62"/>
      <c r="D24" s="62"/>
      <c r="E24" s="62"/>
      <c r="F24" s="62"/>
      <c r="G24" s="62"/>
      <c r="H24" s="62"/>
      <c r="I24" s="62"/>
    </row>
    <row r="25" spans="1:9" ht="15.75" customHeight="1" x14ac:dyDescent="0.25">
      <c r="A25" s="68"/>
      <c r="B25" s="72"/>
      <c r="C25" s="62"/>
      <c r="D25" s="62"/>
      <c r="E25" s="62"/>
      <c r="F25" s="62"/>
      <c r="G25" s="62"/>
      <c r="H25" s="62"/>
      <c r="I25" s="62"/>
    </row>
    <row r="26" spans="1:9" ht="21" x14ac:dyDescent="0.35">
      <c r="A26" s="471" t="s">
        <v>124</v>
      </c>
      <c r="B26" s="472"/>
      <c r="C26" s="472"/>
      <c r="D26" s="472"/>
      <c r="E26" s="472"/>
      <c r="F26" s="472"/>
      <c r="G26" s="472"/>
      <c r="H26" s="472"/>
      <c r="I26" s="473"/>
    </row>
    <row r="27" spans="1:9" x14ac:dyDescent="0.25">
      <c r="A27" s="68"/>
      <c r="B27" s="72"/>
      <c r="C27" s="62"/>
      <c r="D27" s="62"/>
      <c r="E27" s="62"/>
      <c r="F27" s="62"/>
      <c r="G27" s="62"/>
      <c r="H27" s="62"/>
      <c r="I27" s="62"/>
    </row>
    <row r="28" spans="1:9" x14ac:dyDescent="0.25">
      <c r="A28" s="68"/>
      <c r="B28" s="72"/>
      <c r="C28" s="62"/>
      <c r="D28" s="62"/>
      <c r="E28" s="62"/>
      <c r="F28" s="62"/>
      <c r="G28" s="62"/>
      <c r="H28" s="62"/>
      <c r="I28" s="62"/>
    </row>
    <row r="29" spans="1:9" ht="15" customHeight="1" x14ac:dyDescent="0.25">
      <c r="A29" s="456" t="s">
        <v>92</v>
      </c>
      <c r="B29" s="457"/>
      <c r="C29" s="457"/>
      <c r="D29" s="457"/>
      <c r="E29" s="457"/>
      <c r="F29" s="457"/>
      <c r="G29" s="457"/>
      <c r="H29" s="457"/>
      <c r="I29" s="458"/>
    </row>
    <row r="30" spans="1:9" ht="15" customHeight="1" x14ac:dyDescent="0.25">
      <c r="A30" s="459"/>
      <c r="B30" s="460"/>
      <c r="C30" s="460"/>
      <c r="D30" s="460"/>
      <c r="E30" s="460"/>
      <c r="F30" s="460"/>
      <c r="G30" s="460"/>
      <c r="H30" s="460"/>
      <c r="I30" s="461"/>
    </row>
    <row r="31" spans="1:9" ht="15.75" x14ac:dyDescent="0.25">
      <c r="A31" s="69" t="s">
        <v>122</v>
      </c>
      <c r="B31" s="72"/>
      <c r="C31" s="62"/>
      <c r="D31" s="62"/>
      <c r="E31" s="62"/>
      <c r="F31" s="62"/>
      <c r="G31" s="62"/>
      <c r="H31" s="62"/>
      <c r="I31" s="62"/>
    </row>
    <row r="32" spans="1:9" ht="15" customHeight="1" x14ac:dyDescent="0.25">
      <c r="A32" s="134" t="s">
        <v>97</v>
      </c>
      <c r="B32" s="132"/>
      <c r="C32" s="132"/>
      <c r="D32" s="132"/>
      <c r="E32" s="132"/>
      <c r="F32" s="132"/>
      <c r="G32" s="132"/>
      <c r="H32" s="132"/>
      <c r="I32" s="133"/>
    </row>
    <row r="33" spans="1:9" ht="15.75" x14ac:dyDescent="0.25">
      <c r="A33" s="69" t="s">
        <v>141</v>
      </c>
      <c r="B33" s="72"/>
      <c r="C33" s="62"/>
      <c r="D33" s="62"/>
      <c r="E33" s="62"/>
      <c r="F33" s="62"/>
      <c r="G33" s="62"/>
      <c r="H33" s="62"/>
      <c r="I33" s="62"/>
    </row>
    <row r="34" spans="1:9" ht="15.75" x14ac:dyDescent="0.25">
      <c r="A34" s="69"/>
      <c r="B34" s="72"/>
      <c r="C34" s="62"/>
      <c r="D34" s="62"/>
      <c r="E34" s="62"/>
      <c r="F34" s="62"/>
      <c r="G34" s="62"/>
      <c r="H34" s="62"/>
      <c r="I34" s="62"/>
    </row>
    <row r="35" spans="1:9" ht="15.75" x14ac:dyDescent="0.25">
      <c r="A35" s="71" t="s">
        <v>125</v>
      </c>
      <c r="B35" s="71" t="s">
        <v>126</v>
      </c>
      <c r="C35" s="62"/>
      <c r="D35" s="62"/>
      <c r="E35" s="62"/>
      <c r="F35" s="62"/>
      <c r="G35" s="62"/>
      <c r="H35" s="62"/>
      <c r="I35" s="62"/>
    </row>
    <row r="36" spans="1:9" ht="15.75" x14ac:dyDescent="0.25">
      <c r="A36" s="71"/>
      <c r="B36" s="71"/>
      <c r="C36" s="62"/>
      <c r="D36" s="62"/>
      <c r="E36" s="62"/>
      <c r="F36" s="62"/>
      <c r="G36" s="62"/>
      <c r="H36" s="62"/>
      <c r="I36" s="62"/>
    </row>
    <row r="37" spans="1:9" ht="15.75" x14ac:dyDescent="0.25">
      <c r="A37" s="69" t="s">
        <v>93</v>
      </c>
      <c r="B37" s="69" t="s">
        <v>88</v>
      </c>
      <c r="C37" s="62"/>
      <c r="D37" s="62"/>
      <c r="E37" s="62"/>
      <c r="F37" s="62"/>
      <c r="G37" s="62"/>
      <c r="H37" s="62"/>
      <c r="I37" s="62"/>
    </row>
    <row r="38" spans="1:9" ht="15.75" x14ac:dyDescent="0.25">
      <c r="A38" s="69" t="s">
        <v>94</v>
      </c>
      <c r="B38" s="69" t="s">
        <v>89</v>
      </c>
      <c r="C38" s="62"/>
      <c r="D38" s="62"/>
      <c r="E38" s="62"/>
      <c r="F38" s="62"/>
      <c r="G38" s="62"/>
      <c r="H38" s="62"/>
      <c r="I38" s="62"/>
    </row>
    <row r="39" spans="1:9" ht="15.75" x14ac:dyDescent="0.25">
      <c r="A39" s="69" t="s">
        <v>95</v>
      </c>
      <c r="B39" s="69" t="s">
        <v>90</v>
      </c>
      <c r="C39" s="62"/>
      <c r="D39" s="62"/>
      <c r="E39" s="62"/>
      <c r="F39" s="62"/>
      <c r="G39" s="62"/>
      <c r="H39" s="62"/>
      <c r="I39" s="62"/>
    </row>
    <row r="40" spans="1:9" ht="15.75" x14ac:dyDescent="0.25">
      <c r="A40" s="69" t="s">
        <v>96</v>
      </c>
      <c r="B40" s="69" t="s">
        <v>91</v>
      </c>
      <c r="C40" s="62"/>
      <c r="D40" s="62"/>
      <c r="E40" s="62"/>
      <c r="F40" s="62"/>
      <c r="G40" s="62"/>
      <c r="H40" s="62"/>
      <c r="I40" s="62"/>
    </row>
    <row r="41" spans="1:9" x14ac:dyDescent="0.25">
      <c r="A41" s="68"/>
      <c r="B41" s="72"/>
      <c r="C41" s="62"/>
      <c r="D41" s="62"/>
      <c r="E41" s="62"/>
      <c r="F41" s="62"/>
      <c r="G41" s="62"/>
      <c r="H41" s="62"/>
      <c r="I41" s="62"/>
    </row>
  </sheetData>
  <sheetProtection password="EA5D" sheet="1" objects="1" scenarios="1"/>
  <mergeCells count="6">
    <mergeCell ref="A29:I30"/>
    <mergeCell ref="A17:H18"/>
    <mergeCell ref="A1:I5"/>
    <mergeCell ref="A19:I23"/>
    <mergeCell ref="A7:I7"/>
    <mergeCell ref="A26:I26"/>
  </mergeCells>
  <pageMargins left="0.19685039370078741" right="0.19685039370078741" top="0.19685039370078741" bottom="0.19685039370078741" header="0.31496062992125984" footer="0.31496062992125984"/>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43"/>
  <sheetViews>
    <sheetView zoomScale="80" zoomScaleNormal="80" workbookViewId="0">
      <selection activeCell="A39" sqref="A39:I43"/>
    </sheetView>
  </sheetViews>
  <sheetFormatPr defaultRowHeight="15" x14ac:dyDescent="0.25"/>
  <cols>
    <col min="1" max="1" width="51.28515625" customWidth="1"/>
  </cols>
  <sheetData>
    <row r="1" spans="1:9" x14ac:dyDescent="0.25">
      <c r="A1" s="317" t="s">
        <v>128</v>
      </c>
      <c r="B1" s="318"/>
      <c r="C1" s="318"/>
      <c r="D1" s="318"/>
      <c r="E1" s="318"/>
      <c r="F1" s="318"/>
      <c r="G1" s="318"/>
      <c r="H1" s="318"/>
      <c r="I1" s="318"/>
    </row>
    <row r="2" spans="1:9" x14ac:dyDescent="0.25">
      <c r="A2" s="320"/>
      <c r="B2" s="321"/>
      <c r="C2" s="321"/>
      <c r="D2" s="321"/>
      <c r="E2" s="321"/>
      <c r="F2" s="321"/>
      <c r="G2" s="321"/>
      <c r="H2" s="321"/>
      <c r="I2" s="321"/>
    </row>
    <row r="3" spans="1:9" x14ac:dyDescent="0.25">
      <c r="A3" s="320"/>
      <c r="B3" s="321"/>
      <c r="C3" s="321"/>
      <c r="D3" s="321"/>
      <c r="E3" s="321"/>
      <c r="F3" s="321"/>
      <c r="G3" s="321"/>
      <c r="H3" s="321"/>
      <c r="I3" s="321"/>
    </row>
    <row r="4" spans="1:9" x14ac:dyDescent="0.25">
      <c r="A4" s="320"/>
      <c r="B4" s="321"/>
      <c r="C4" s="321"/>
      <c r="D4" s="321"/>
      <c r="E4" s="321"/>
      <c r="F4" s="321"/>
      <c r="G4" s="321"/>
      <c r="H4" s="321"/>
      <c r="I4" s="321"/>
    </row>
    <row r="5" spans="1:9" ht="15.75" thickBot="1" x14ac:dyDescent="0.3">
      <c r="A5" s="323"/>
      <c r="B5" s="324"/>
      <c r="C5" s="324"/>
      <c r="D5" s="324"/>
      <c r="E5" s="324"/>
      <c r="F5" s="324"/>
      <c r="G5" s="324"/>
      <c r="H5" s="324"/>
      <c r="I5" s="324"/>
    </row>
    <row r="6" spans="1:9" ht="21" x14ac:dyDescent="0.35">
      <c r="A6" s="67"/>
      <c r="B6" s="72"/>
      <c r="C6" s="62"/>
      <c r="D6" s="62"/>
      <c r="E6" s="62"/>
      <c r="F6" s="62"/>
      <c r="G6" s="62"/>
      <c r="H6" s="62"/>
      <c r="I6" s="62"/>
    </row>
    <row r="7" spans="1:9" ht="23.25" x14ac:dyDescent="0.35">
      <c r="A7" s="77" t="s">
        <v>148</v>
      </c>
      <c r="B7" s="72"/>
      <c r="C7" s="62"/>
      <c r="D7" s="62"/>
      <c r="E7" s="62"/>
      <c r="F7" s="62"/>
      <c r="G7" s="62"/>
      <c r="H7" s="62"/>
      <c r="I7" s="62"/>
    </row>
    <row r="8" spans="1:9" ht="7.5" customHeight="1" x14ac:dyDescent="0.35">
      <c r="A8" s="77"/>
      <c r="B8" s="72"/>
      <c r="C8" s="62"/>
      <c r="D8" s="62"/>
      <c r="E8" s="62"/>
      <c r="F8" s="62"/>
      <c r="G8" s="62"/>
      <c r="H8" s="62"/>
      <c r="I8" s="62"/>
    </row>
    <row r="9" spans="1:9" ht="15.75" customHeight="1" x14ac:dyDescent="0.25">
      <c r="A9" s="474" t="s">
        <v>164</v>
      </c>
      <c r="B9" s="475"/>
      <c r="C9" s="475"/>
      <c r="D9" s="475"/>
      <c r="E9" s="475"/>
      <c r="F9" s="475"/>
      <c r="G9" s="475"/>
      <c r="H9" s="475"/>
      <c r="I9" s="476"/>
    </row>
    <row r="10" spans="1:9" ht="15.75" customHeight="1" x14ac:dyDescent="0.25">
      <c r="A10" s="480"/>
      <c r="B10" s="481"/>
      <c r="C10" s="481"/>
      <c r="D10" s="481"/>
      <c r="E10" s="481"/>
      <c r="F10" s="481"/>
      <c r="G10" s="481"/>
      <c r="H10" s="481"/>
      <c r="I10" s="482"/>
    </row>
    <row r="11" spans="1:9" ht="18.75" customHeight="1" x14ac:dyDescent="0.25">
      <c r="A11" s="69"/>
      <c r="B11" s="72"/>
      <c r="C11" s="62"/>
      <c r="D11" s="62"/>
      <c r="E11" s="62"/>
      <c r="F11" s="62"/>
      <c r="G11" s="62"/>
      <c r="H11" s="62"/>
      <c r="I11" s="62"/>
    </row>
    <row r="12" spans="1:9" ht="15.75" customHeight="1" x14ac:dyDescent="0.35">
      <c r="A12" s="78" t="s">
        <v>156</v>
      </c>
      <c r="B12" s="72"/>
      <c r="C12" s="62"/>
      <c r="D12" s="62"/>
      <c r="E12" s="62"/>
      <c r="F12" s="62"/>
      <c r="G12" s="62"/>
      <c r="H12" s="62"/>
      <c r="I12" s="62"/>
    </row>
    <row r="13" spans="1:9" ht="15.75" customHeight="1" x14ac:dyDescent="0.25">
      <c r="A13" s="492" t="s">
        <v>149</v>
      </c>
      <c r="B13" s="493"/>
      <c r="C13" s="493"/>
      <c r="D13" s="493"/>
      <c r="E13" s="493"/>
      <c r="F13" s="493"/>
      <c r="G13" s="493"/>
      <c r="H13" s="493"/>
      <c r="I13" s="494"/>
    </row>
    <row r="14" spans="1:9" ht="15.75" customHeight="1" x14ac:dyDescent="0.25">
      <c r="A14" s="495"/>
      <c r="B14" s="496"/>
      <c r="C14" s="496"/>
      <c r="D14" s="496"/>
      <c r="E14" s="496"/>
      <c r="F14" s="496"/>
      <c r="G14" s="496"/>
      <c r="H14" s="496"/>
      <c r="I14" s="497"/>
    </row>
    <row r="15" spans="1:9" ht="15.75" customHeight="1" x14ac:dyDescent="0.25">
      <c r="A15" s="495"/>
      <c r="B15" s="496"/>
      <c r="C15" s="496"/>
      <c r="D15" s="496"/>
      <c r="E15" s="496"/>
      <c r="F15" s="496"/>
      <c r="G15" s="496"/>
      <c r="H15" s="496"/>
      <c r="I15" s="497"/>
    </row>
    <row r="16" spans="1:9" ht="15.75" customHeight="1" x14ac:dyDescent="0.25">
      <c r="A16" s="495"/>
      <c r="B16" s="496"/>
      <c r="C16" s="496"/>
      <c r="D16" s="496"/>
      <c r="E16" s="496"/>
      <c r="F16" s="496"/>
      <c r="G16" s="496"/>
      <c r="H16" s="496"/>
      <c r="I16" s="497"/>
    </row>
    <row r="17" spans="1:9" x14ac:dyDescent="0.25">
      <c r="A17" s="498"/>
      <c r="B17" s="499"/>
      <c r="C17" s="499"/>
      <c r="D17" s="499"/>
      <c r="E17" s="499"/>
      <c r="F17" s="499"/>
      <c r="G17" s="499"/>
      <c r="H17" s="499"/>
      <c r="I17" s="500"/>
    </row>
    <row r="18" spans="1:9" ht="15.75" x14ac:dyDescent="0.25">
      <c r="A18" s="70"/>
      <c r="B18" s="72"/>
      <c r="C18" s="62"/>
      <c r="D18" s="62"/>
      <c r="E18" s="62"/>
      <c r="F18" s="62"/>
      <c r="G18" s="62"/>
      <c r="H18" s="62"/>
      <c r="I18" s="62"/>
    </row>
    <row r="19" spans="1:9" ht="21" x14ac:dyDescent="0.35">
      <c r="A19" s="79" t="s">
        <v>157</v>
      </c>
      <c r="B19" s="72"/>
      <c r="C19" s="62"/>
      <c r="D19" s="62"/>
      <c r="E19" s="62"/>
      <c r="F19" s="62"/>
      <c r="G19" s="62"/>
      <c r="H19" s="62"/>
      <c r="I19" s="62"/>
    </row>
    <row r="20" spans="1:9" ht="21" customHeight="1" x14ac:dyDescent="0.25">
      <c r="A20" s="483" t="s">
        <v>162</v>
      </c>
      <c r="B20" s="484"/>
      <c r="C20" s="484"/>
      <c r="D20" s="484"/>
      <c r="E20" s="484"/>
      <c r="F20" s="484"/>
      <c r="G20" s="484"/>
      <c r="H20" s="484"/>
      <c r="I20" s="485"/>
    </row>
    <row r="21" spans="1:9" x14ac:dyDescent="0.25">
      <c r="A21" s="486"/>
      <c r="B21" s="487"/>
      <c r="C21" s="487"/>
      <c r="D21" s="487"/>
      <c r="E21" s="487"/>
      <c r="F21" s="487"/>
      <c r="G21" s="487"/>
      <c r="H21" s="487"/>
      <c r="I21" s="488"/>
    </row>
    <row r="22" spans="1:9" ht="22.5" customHeight="1" x14ac:dyDescent="0.25">
      <c r="A22" s="486"/>
      <c r="B22" s="487"/>
      <c r="C22" s="487"/>
      <c r="D22" s="487"/>
      <c r="E22" s="487"/>
      <c r="F22" s="487"/>
      <c r="G22" s="487"/>
      <c r="H22" s="487"/>
      <c r="I22" s="488"/>
    </row>
    <row r="23" spans="1:9" ht="21" customHeight="1" x14ac:dyDescent="0.25">
      <c r="A23" s="489"/>
      <c r="B23" s="490"/>
      <c r="C23" s="490"/>
      <c r="D23" s="490"/>
      <c r="E23" s="490"/>
      <c r="F23" s="490"/>
      <c r="G23" s="490"/>
      <c r="H23" s="490"/>
      <c r="I23" s="491"/>
    </row>
    <row r="24" spans="1:9" ht="21" x14ac:dyDescent="0.35">
      <c r="A24" s="67" t="s">
        <v>158</v>
      </c>
      <c r="B24" s="72"/>
      <c r="C24" s="62"/>
      <c r="D24" s="62"/>
      <c r="E24" s="62"/>
      <c r="F24" s="62"/>
      <c r="G24" s="62"/>
      <c r="H24" s="62"/>
      <c r="I24" s="62"/>
    </row>
    <row r="25" spans="1:9" ht="15" customHeight="1" x14ac:dyDescent="0.25">
      <c r="A25" s="483" t="s">
        <v>155</v>
      </c>
      <c r="B25" s="484"/>
      <c r="C25" s="484"/>
      <c r="D25" s="484"/>
      <c r="E25" s="484"/>
      <c r="F25" s="484"/>
      <c r="G25" s="484"/>
      <c r="H25" s="484"/>
      <c r="I25" s="485"/>
    </row>
    <row r="26" spans="1:9" ht="15.75" customHeight="1" x14ac:dyDescent="0.25">
      <c r="A26" s="486"/>
      <c r="B26" s="487"/>
      <c r="C26" s="487"/>
      <c r="D26" s="487"/>
      <c r="E26" s="487"/>
      <c r="F26" s="487"/>
      <c r="G26" s="487"/>
      <c r="H26" s="487"/>
      <c r="I26" s="488"/>
    </row>
    <row r="27" spans="1:9" ht="15.75" customHeight="1" x14ac:dyDescent="0.25">
      <c r="A27" s="486"/>
      <c r="B27" s="487"/>
      <c r="C27" s="487"/>
      <c r="D27" s="487"/>
      <c r="E27" s="487"/>
      <c r="F27" s="487"/>
      <c r="G27" s="487"/>
      <c r="H27" s="487"/>
      <c r="I27" s="488"/>
    </row>
    <row r="28" spans="1:9" x14ac:dyDescent="0.25">
      <c r="A28" s="486"/>
      <c r="B28" s="487"/>
      <c r="C28" s="487"/>
      <c r="D28" s="487"/>
      <c r="E28" s="487"/>
      <c r="F28" s="487"/>
      <c r="G28" s="487"/>
      <c r="H28" s="487"/>
      <c r="I28" s="488"/>
    </row>
    <row r="29" spans="1:9" x14ac:dyDescent="0.25">
      <c r="A29" s="489"/>
      <c r="B29" s="490"/>
      <c r="C29" s="490"/>
      <c r="D29" s="490"/>
      <c r="E29" s="490"/>
      <c r="F29" s="490"/>
      <c r="G29" s="490"/>
      <c r="H29" s="490"/>
      <c r="I29" s="491"/>
    </row>
    <row r="30" spans="1:9" ht="15.75" customHeight="1" x14ac:dyDescent="0.25">
      <c r="A30" s="71"/>
      <c r="B30" s="71"/>
      <c r="C30" s="62"/>
      <c r="D30" s="62"/>
      <c r="E30" s="62"/>
      <c r="F30" s="62"/>
      <c r="G30" s="62"/>
      <c r="H30" s="62"/>
      <c r="I30" s="62"/>
    </row>
    <row r="31" spans="1:9" ht="21" x14ac:dyDescent="0.35">
      <c r="A31" s="67" t="s">
        <v>159</v>
      </c>
      <c r="B31" s="71"/>
      <c r="C31" s="62"/>
      <c r="D31" s="62"/>
      <c r="E31" s="62"/>
      <c r="F31" s="62"/>
      <c r="G31" s="62"/>
      <c r="H31" s="62"/>
      <c r="I31" s="62"/>
    </row>
    <row r="32" spans="1:9" ht="15.75" customHeight="1" x14ac:dyDescent="0.25">
      <c r="A32" s="474" t="s">
        <v>163</v>
      </c>
      <c r="B32" s="475"/>
      <c r="C32" s="475"/>
      <c r="D32" s="475"/>
      <c r="E32" s="475"/>
      <c r="F32" s="475"/>
      <c r="G32" s="475"/>
      <c r="H32" s="475"/>
      <c r="I32" s="476"/>
    </row>
    <row r="33" spans="1:9" ht="15.75" customHeight="1" x14ac:dyDescent="0.25">
      <c r="A33" s="477"/>
      <c r="B33" s="478"/>
      <c r="C33" s="478"/>
      <c r="D33" s="478"/>
      <c r="E33" s="478"/>
      <c r="F33" s="478"/>
      <c r="G33" s="478"/>
      <c r="H33" s="478"/>
      <c r="I33" s="479"/>
    </row>
    <row r="34" spans="1:9" x14ac:dyDescent="0.25">
      <c r="A34" s="477"/>
      <c r="B34" s="478"/>
      <c r="C34" s="478"/>
      <c r="D34" s="478"/>
      <c r="E34" s="478"/>
      <c r="F34" s="478"/>
      <c r="G34" s="478"/>
      <c r="H34" s="478"/>
      <c r="I34" s="479"/>
    </row>
    <row r="35" spans="1:9" x14ac:dyDescent="0.25">
      <c r="A35" s="477"/>
      <c r="B35" s="478"/>
      <c r="C35" s="478"/>
      <c r="D35" s="478"/>
      <c r="E35" s="478"/>
      <c r="F35" s="478"/>
      <c r="G35" s="478"/>
      <c r="H35" s="478"/>
      <c r="I35" s="479"/>
    </row>
    <row r="36" spans="1:9" x14ac:dyDescent="0.25">
      <c r="A36" s="480"/>
      <c r="B36" s="481"/>
      <c r="C36" s="481"/>
      <c r="D36" s="481"/>
      <c r="E36" s="481"/>
      <c r="F36" s="481"/>
      <c r="G36" s="481"/>
      <c r="H36" s="481"/>
      <c r="I36" s="482"/>
    </row>
    <row r="37" spans="1:9" ht="15.75" x14ac:dyDescent="0.25">
      <c r="A37" s="71"/>
      <c r="B37" s="71"/>
      <c r="C37" s="62"/>
      <c r="D37" s="62"/>
      <c r="E37" s="62"/>
      <c r="F37" s="62"/>
      <c r="G37" s="62"/>
      <c r="H37" s="62"/>
      <c r="I37" s="62"/>
    </row>
    <row r="38" spans="1:9" ht="21" x14ac:dyDescent="0.35">
      <c r="A38" s="78" t="s">
        <v>160</v>
      </c>
      <c r="B38" s="71"/>
      <c r="C38" s="62"/>
      <c r="D38" s="62"/>
      <c r="E38" s="62"/>
      <c r="F38" s="62"/>
      <c r="G38" s="62"/>
      <c r="H38" s="62"/>
      <c r="I38" s="62"/>
    </row>
    <row r="39" spans="1:9" x14ac:dyDescent="0.25">
      <c r="A39" s="474" t="s">
        <v>161</v>
      </c>
      <c r="B39" s="475"/>
      <c r="C39" s="475"/>
      <c r="D39" s="475"/>
      <c r="E39" s="475"/>
      <c r="F39" s="475"/>
      <c r="G39" s="475"/>
      <c r="H39" s="475"/>
      <c r="I39" s="476"/>
    </row>
    <row r="40" spans="1:9" x14ac:dyDescent="0.25">
      <c r="A40" s="477"/>
      <c r="B40" s="478"/>
      <c r="C40" s="478"/>
      <c r="D40" s="478"/>
      <c r="E40" s="478"/>
      <c r="F40" s="478"/>
      <c r="G40" s="478"/>
      <c r="H40" s="478"/>
      <c r="I40" s="479"/>
    </row>
    <row r="41" spans="1:9" x14ac:dyDescent="0.25">
      <c r="A41" s="477"/>
      <c r="B41" s="478"/>
      <c r="C41" s="478"/>
      <c r="D41" s="478"/>
      <c r="E41" s="478"/>
      <c r="F41" s="478"/>
      <c r="G41" s="478"/>
      <c r="H41" s="478"/>
      <c r="I41" s="479"/>
    </row>
    <row r="42" spans="1:9" x14ac:dyDescent="0.25">
      <c r="A42" s="477"/>
      <c r="B42" s="478"/>
      <c r="C42" s="478"/>
      <c r="D42" s="478"/>
      <c r="E42" s="478"/>
      <c r="F42" s="478"/>
      <c r="G42" s="478"/>
      <c r="H42" s="478"/>
      <c r="I42" s="479"/>
    </row>
    <row r="43" spans="1:9" x14ac:dyDescent="0.25">
      <c r="A43" s="480"/>
      <c r="B43" s="481"/>
      <c r="C43" s="481"/>
      <c r="D43" s="481"/>
      <c r="E43" s="481"/>
      <c r="F43" s="481"/>
      <c r="G43" s="481"/>
      <c r="H43" s="481"/>
      <c r="I43" s="482"/>
    </row>
  </sheetData>
  <sheetProtection password="EA5D" sheet="1" objects="1" scenarios="1"/>
  <mergeCells count="7">
    <mergeCell ref="A32:I36"/>
    <mergeCell ref="A9:I10"/>
    <mergeCell ref="A39:I43"/>
    <mergeCell ref="A25:I29"/>
    <mergeCell ref="A1:I5"/>
    <mergeCell ref="A13:I17"/>
    <mergeCell ref="A20:I23"/>
  </mergeCells>
  <pageMargins left="0.19685039370078741" right="0.19685039370078741" top="0.19685039370078741" bottom="0.19685039370078741" header="0.31496062992125984" footer="0.31496062992125984"/>
  <pageSetup paperSize="9"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I60"/>
  <sheetViews>
    <sheetView zoomScale="85" zoomScaleNormal="85" workbookViewId="0">
      <pane ySplit="6" topLeftCell="A7" activePane="bottomLeft" state="frozen"/>
      <selection activeCell="R31" sqref="R31"/>
      <selection pane="bottomLeft" activeCell="R31" sqref="R31"/>
    </sheetView>
  </sheetViews>
  <sheetFormatPr defaultRowHeight="15" x14ac:dyDescent="0.25"/>
  <cols>
    <col min="1" max="1" width="9.140625" customWidth="1"/>
    <col min="2" max="2" width="9.5703125" customWidth="1"/>
    <col min="3" max="3" width="43" customWidth="1"/>
    <col min="4" max="4" width="28.5703125" customWidth="1"/>
    <col min="5" max="5" width="11.28515625" customWidth="1"/>
    <col min="6" max="6" width="10" style="86" customWidth="1"/>
    <col min="7" max="7" width="12.5703125" style="86" customWidth="1"/>
  </cols>
  <sheetData>
    <row r="1" spans="1:8" ht="19.5" thickBot="1" x14ac:dyDescent="0.35">
      <c r="A1" s="501" t="s">
        <v>280</v>
      </c>
      <c r="B1" s="501"/>
      <c r="C1" s="501"/>
      <c r="D1" s="501"/>
      <c r="E1" s="501"/>
      <c r="F1" s="501"/>
      <c r="G1" s="502"/>
      <c r="H1" s="116"/>
    </row>
    <row r="2" spans="1:8" ht="19.5" thickBot="1" x14ac:dyDescent="0.35">
      <c r="A2" s="503" t="s">
        <v>398</v>
      </c>
      <c r="B2" s="503"/>
      <c r="C2" s="503"/>
      <c r="D2" s="503"/>
      <c r="E2" s="503"/>
      <c r="F2" s="503"/>
      <c r="G2" s="504"/>
      <c r="H2" s="116"/>
    </row>
    <row r="3" spans="1:8" ht="19.5" thickBot="1" x14ac:dyDescent="0.35">
      <c r="A3" s="119"/>
      <c r="B3" s="137"/>
      <c r="C3" s="119"/>
      <c r="D3" s="119"/>
      <c r="E3" s="137"/>
      <c r="F3" s="119"/>
      <c r="G3" s="123"/>
      <c r="H3" s="116"/>
    </row>
    <row r="4" spans="1:8" ht="19.5" thickBot="1" x14ac:dyDescent="0.35">
      <c r="A4" s="121"/>
      <c r="B4" s="121"/>
      <c r="C4" s="121"/>
      <c r="D4" s="121"/>
      <c r="E4" s="121"/>
      <c r="F4" s="121"/>
      <c r="G4" s="122"/>
      <c r="H4" s="116"/>
    </row>
    <row r="5" spans="1:8" x14ac:dyDescent="0.25">
      <c r="A5" s="505" t="s">
        <v>277</v>
      </c>
      <c r="B5" s="507" t="s">
        <v>326</v>
      </c>
      <c r="C5" s="507" t="s">
        <v>302</v>
      </c>
      <c r="D5" s="507" t="s">
        <v>278</v>
      </c>
      <c r="E5" s="507" t="s">
        <v>397</v>
      </c>
      <c r="F5" s="507" t="s">
        <v>62</v>
      </c>
      <c r="G5" s="509" t="s">
        <v>353</v>
      </c>
      <c r="H5" s="114"/>
    </row>
    <row r="6" spans="1:8" ht="15.75" thickBot="1" x14ac:dyDescent="0.3">
      <c r="A6" s="506"/>
      <c r="B6" s="508"/>
      <c r="C6" s="508"/>
      <c r="D6" s="508"/>
      <c r="E6" s="508"/>
      <c r="F6" s="508"/>
      <c r="G6" s="510"/>
      <c r="H6" s="114"/>
    </row>
    <row r="7" spans="1:8" ht="23.25" customHeight="1" x14ac:dyDescent="0.25">
      <c r="A7" s="108">
        <v>1</v>
      </c>
      <c r="B7" s="185" t="s">
        <v>329</v>
      </c>
      <c r="C7" s="109" t="str">
        <f>VLOOKUP($D7,Data!$L$3:$M$55,2,FALSE)</f>
        <v>Knighty's XI</v>
      </c>
      <c r="D7" s="109" t="s">
        <v>4</v>
      </c>
      <c r="E7" s="109">
        <f>VLOOKUP($D7,'Weekly League Table'!$AH$7:$AI$59,2,FALSE)</f>
        <v>603</v>
      </c>
      <c r="F7" s="109">
        <f>VLOOKUP($D7,'Weekly League Table'!$BO$7:$BP$59,2,FALSE)</f>
        <v>5716</v>
      </c>
      <c r="G7" s="110">
        <f>F7-F7</f>
        <v>0</v>
      </c>
      <c r="H7" s="113"/>
    </row>
    <row r="8" spans="1:8" ht="23.25" customHeight="1" x14ac:dyDescent="0.25">
      <c r="A8" s="105">
        <v>2</v>
      </c>
      <c r="B8" s="143" t="s">
        <v>327</v>
      </c>
      <c r="C8" s="107" t="str">
        <f>VLOOKUP($D8,Data!$L$3:$M$55,2,FALSE)</f>
        <v>David Gower CC</v>
      </c>
      <c r="D8" s="107" t="s">
        <v>14</v>
      </c>
      <c r="E8" s="107">
        <f>VLOOKUP($D8,'Weekly League Table'!$AH$7:$AI$59,2,FALSE)</f>
        <v>593</v>
      </c>
      <c r="F8" s="107">
        <f>VLOOKUP($D8,'Weekly League Table'!$BO$7:$BP$59,2,FALSE)</f>
        <v>5455</v>
      </c>
      <c r="G8" s="106">
        <f t="shared" ref="G8:G39" si="0">$F$7-F8</f>
        <v>261</v>
      </c>
      <c r="H8" s="113"/>
    </row>
    <row r="9" spans="1:8" ht="23.25" customHeight="1" x14ac:dyDescent="0.25">
      <c r="A9" s="103">
        <v>3</v>
      </c>
      <c r="B9" s="144" t="s">
        <v>327</v>
      </c>
      <c r="C9" s="179" t="str">
        <f>VLOOKUP($D9,Data!$L$3:$M$55,2,FALSE)</f>
        <v>More Luck Than Judgement</v>
      </c>
      <c r="D9" s="179" t="s">
        <v>84</v>
      </c>
      <c r="E9" s="179">
        <f>VLOOKUP($D9,'Weekly League Table'!$AH$7:$AI$59,2,FALSE)</f>
        <v>462</v>
      </c>
      <c r="F9" s="179">
        <f>VLOOKUP($D9,'Weekly League Table'!$BO$7:$BP$59,2,FALSE)</f>
        <v>5434</v>
      </c>
      <c r="G9" s="104">
        <f t="shared" si="0"/>
        <v>282</v>
      </c>
      <c r="H9" s="113"/>
    </row>
    <row r="10" spans="1:8" ht="23.25" customHeight="1" x14ac:dyDescent="0.25">
      <c r="A10" s="105">
        <v>4</v>
      </c>
      <c r="B10" s="143" t="s">
        <v>327</v>
      </c>
      <c r="C10" s="107" t="str">
        <f>VLOOKUP($D10,Data!$L$3:$M$55,2,FALSE)</f>
        <v>It Aint No Man</v>
      </c>
      <c r="D10" s="107" t="s">
        <v>243</v>
      </c>
      <c r="E10" s="107">
        <f>VLOOKUP($D10,'Weekly League Table'!$AH$7:$AI$59,2,FALSE)</f>
        <v>447</v>
      </c>
      <c r="F10" s="107">
        <f>VLOOKUP($D10,'Weekly League Table'!$BO$7:$BP$59,2,FALSE)</f>
        <v>5350</v>
      </c>
      <c r="G10" s="106">
        <f t="shared" si="0"/>
        <v>366</v>
      </c>
      <c r="H10" s="113"/>
    </row>
    <row r="11" spans="1:8" ht="23.25" customHeight="1" x14ac:dyDescent="0.25">
      <c r="A11" s="103">
        <v>5</v>
      </c>
      <c r="B11" s="142" t="s">
        <v>328</v>
      </c>
      <c r="C11" s="179" t="str">
        <f>VLOOKUP($D11,Data!$L$3:$M$55,2,FALSE)</f>
        <v>I Don't Like Cricket</v>
      </c>
      <c r="D11" s="179" t="s">
        <v>15</v>
      </c>
      <c r="E11" s="179">
        <f>VLOOKUP($D11,'Weekly League Table'!$AH$7:$AI$59,2,FALSE)</f>
        <v>286</v>
      </c>
      <c r="F11" s="179">
        <f>VLOOKUP($D11,'Weekly League Table'!$BO$7:$BP$59,2,FALSE)</f>
        <v>5320</v>
      </c>
      <c r="G11" s="104">
        <f t="shared" si="0"/>
        <v>396</v>
      </c>
      <c r="H11" s="113"/>
    </row>
    <row r="12" spans="1:8" ht="23.25" customHeight="1" x14ac:dyDescent="0.25">
      <c r="A12" s="105">
        <v>6</v>
      </c>
      <c r="B12" s="141" t="s">
        <v>328</v>
      </c>
      <c r="C12" s="107" t="str">
        <f>VLOOKUP($D12,Data!$L$3:$M$55,2,FALSE)</f>
        <v>Owain Hughes</v>
      </c>
      <c r="D12" s="107" t="s">
        <v>12</v>
      </c>
      <c r="E12" s="107">
        <f>VLOOKUP($D12,'Weekly League Table'!$AH$7:$AI$59,2,FALSE)</f>
        <v>244</v>
      </c>
      <c r="F12" s="107">
        <f>VLOOKUP($D12,'Weekly League Table'!$BO$7:$BP$59,2,FALSE)</f>
        <v>5317</v>
      </c>
      <c r="G12" s="106">
        <f t="shared" si="0"/>
        <v>399</v>
      </c>
      <c r="H12" s="113"/>
    </row>
    <row r="13" spans="1:8" ht="23.25" customHeight="1" x14ac:dyDescent="0.25">
      <c r="A13" s="103">
        <v>7</v>
      </c>
      <c r="B13" s="185" t="s">
        <v>329</v>
      </c>
      <c r="C13" s="179" t="str">
        <f>VLOOKUP($D13,Data!$L$3:$M$55,2,FALSE)</f>
        <v>Bug CC</v>
      </c>
      <c r="D13" s="179" t="s">
        <v>31</v>
      </c>
      <c r="E13" s="179">
        <f>VLOOKUP($D13,'Weekly League Table'!$AH$7:$AI$59,2,FALSE)</f>
        <v>417</v>
      </c>
      <c r="F13" s="179">
        <f>VLOOKUP($D13,'Weekly League Table'!$BO$7:$BP$59,2,FALSE)</f>
        <v>5275</v>
      </c>
      <c r="G13" s="104">
        <f t="shared" si="0"/>
        <v>441</v>
      </c>
      <c r="H13" s="113"/>
    </row>
    <row r="14" spans="1:8" ht="23.25" customHeight="1" x14ac:dyDescent="0.25">
      <c r="A14" s="105">
        <v>8</v>
      </c>
      <c r="B14" s="290" t="s">
        <v>329</v>
      </c>
      <c r="C14" s="107" t="str">
        <f>VLOOKUP($D14,Data!$L$3:$M$55,2,FALSE)</f>
        <v>Cauncey's Dream</v>
      </c>
      <c r="D14" s="107" t="s">
        <v>26</v>
      </c>
      <c r="E14" s="107">
        <f>VLOOKUP($D14,'Weekly League Table'!$AH$7:$AI$59,2,FALSE)</f>
        <v>515</v>
      </c>
      <c r="F14" s="107">
        <f>VLOOKUP($D14,'Weekly League Table'!$BO$7:$BP$59,2,FALSE)</f>
        <v>5249</v>
      </c>
      <c r="G14" s="106">
        <f t="shared" si="0"/>
        <v>467</v>
      </c>
      <c r="H14" s="113"/>
    </row>
    <row r="15" spans="1:8" ht="23.25" customHeight="1" x14ac:dyDescent="0.25">
      <c r="A15" s="103">
        <v>9</v>
      </c>
      <c r="B15" s="144" t="s">
        <v>327</v>
      </c>
      <c r="C15" s="179" t="str">
        <f>VLOOKUP($D15,Data!$L$3:$M$55,2,FALSE)</f>
        <v>Seedy CC</v>
      </c>
      <c r="D15" s="179" t="s">
        <v>23</v>
      </c>
      <c r="E15" s="179">
        <f>VLOOKUP($D15,'Weekly League Table'!$AH$7:$AI$59,2,FALSE)</f>
        <v>569</v>
      </c>
      <c r="F15" s="179">
        <f>VLOOKUP($D15,'Weekly League Table'!$BO$7:$BP$59,2,FALSE)</f>
        <v>5174</v>
      </c>
      <c r="G15" s="104">
        <f t="shared" si="0"/>
        <v>542</v>
      </c>
      <c r="H15" s="113"/>
    </row>
    <row r="16" spans="1:8" ht="23.25" customHeight="1" x14ac:dyDescent="0.25">
      <c r="A16" s="166" t="s">
        <v>401</v>
      </c>
      <c r="B16" s="141" t="s">
        <v>328</v>
      </c>
      <c r="C16" s="107" t="str">
        <f>VLOOKUP($D16,Data!$L$3:$M$55,2,FALSE)</f>
        <v>Kiss My Chaminda Vaas</v>
      </c>
      <c r="D16" s="107" t="s">
        <v>30</v>
      </c>
      <c r="E16" s="107">
        <f>VLOOKUP($D16,'Weekly League Table'!$AH$7:$AI$59,2,FALSE)</f>
        <v>457</v>
      </c>
      <c r="F16" s="107">
        <f>VLOOKUP($D16,'Weekly League Table'!$BO$7:$BP$59,2,FALSE)</f>
        <v>5112</v>
      </c>
      <c r="G16" s="106">
        <f t="shared" si="0"/>
        <v>604</v>
      </c>
      <c r="H16" s="113"/>
    </row>
    <row r="17" spans="1:9" ht="23.25" customHeight="1" x14ac:dyDescent="0.25">
      <c r="A17" s="167" t="s">
        <v>401</v>
      </c>
      <c r="B17" s="142" t="s">
        <v>328</v>
      </c>
      <c r="C17" s="179" t="str">
        <f>VLOOKUP($D17,Data!$L$3:$M$55,2,FALSE)</f>
        <v>Gail Force</v>
      </c>
      <c r="D17" s="179" t="s">
        <v>82</v>
      </c>
      <c r="E17" s="179">
        <f>VLOOKUP($D17,'Weekly League Table'!$AH$7:$AI$59,2,FALSE)</f>
        <v>503</v>
      </c>
      <c r="F17" s="179">
        <f>VLOOKUP($D17,'Weekly League Table'!$BO$7:$BP$59,2,FALSE)</f>
        <v>5112</v>
      </c>
      <c r="G17" s="104">
        <f t="shared" si="0"/>
        <v>604</v>
      </c>
      <c r="H17" s="113"/>
    </row>
    <row r="18" spans="1:9" ht="23.25" customHeight="1" x14ac:dyDescent="0.25">
      <c r="A18" s="105">
        <v>12</v>
      </c>
      <c r="B18" s="143" t="s">
        <v>327</v>
      </c>
      <c r="C18" s="107" t="str">
        <f>VLOOKUP($D18,Data!$L$3:$M$55,2,FALSE)</f>
        <v>Paris Ganjaman</v>
      </c>
      <c r="D18" s="107" t="s">
        <v>7</v>
      </c>
      <c r="E18" s="107">
        <f>VLOOKUP($D18,'Weekly League Table'!$AH$7:$AI$59,2,FALSE)</f>
        <v>573</v>
      </c>
      <c r="F18" s="107">
        <f>VLOOKUP($D18,'Weekly League Table'!$BO$7:$BP$59,2,FALSE)</f>
        <v>5055</v>
      </c>
      <c r="G18" s="106">
        <f t="shared" si="0"/>
        <v>661</v>
      </c>
      <c r="H18" s="113"/>
    </row>
    <row r="19" spans="1:9" ht="23.25" customHeight="1" x14ac:dyDescent="0.25">
      <c r="A19" s="103">
        <v>13</v>
      </c>
      <c r="B19" s="185" t="s">
        <v>329</v>
      </c>
      <c r="C19" s="179" t="str">
        <f>VLOOKUP($D19,Data!$L$3:$M$55,2,FALSE)</f>
        <v>Brianstorm</v>
      </c>
      <c r="D19" s="179" t="s">
        <v>110</v>
      </c>
      <c r="E19" s="179">
        <f>VLOOKUP($D19,'Weekly League Table'!$AH$7:$AI$59,2,FALSE)</f>
        <v>402</v>
      </c>
      <c r="F19" s="179">
        <f>VLOOKUP($D19,'Weekly League Table'!$BO$7:$BP$59,2,FALSE)</f>
        <v>4962</v>
      </c>
      <c r="G19" s="104">
        <f t="shared" si="0"/>
        <v>754</v>
      </c>
      <c r="H19" s="113"/>
    </row>
    <row r="20" spans="1:9" ht="23.25" customHeight="1" x14ac:dyDescent="0.25">
      <c r="A20" s="105">
        <v>14</v>
      </c>
      <c r="B20" s="143" t="s">
        <v>327</v>
      </c>
      <c r="C20" s="107" t="str">
        <f>VLOOKUP($D20,Data!$L$3:$M$55,2,FALSE)</f>
        <v>Need a Bigger Boat</v>
      </c>
      <c r="D20" s="107" t="s">
        <v>242</v>
      </c>
      <c r="E20" s="107">
        <f>VLOOKUP($D20,'Weekly League Table'!$AH$7:$AI$59,2,FALSE)</f>
        <v>425</v>
      </c>
      <c r="F20" s="107">
        <f>VLOOKUP($D20,'Weekly League Table'!$BO$7:$BP$59,2,FALSE)</f>
        <v>4915</v>
      </c>
      <c r="G20" s="106">
        <f t="shared" si="0"/>
        <v>801</v>
      </c>
      <c r="H20" s="113"/>
    </row>
    <row r="21" spans="1:9" ht="23.25" customHeight="1" x14ac:dyDescent="0.25">
      <c r="A21" s="103">
        <v>15</v>
      </c>
      <c r="B21" s="142" t="s">
        <v>328</v>
      </c>
      <c r="C21" s="179" t="str">
        <f>VLOOKUP($D21,Data!$L$3:$M$55,2,FALSE)</f>
        <v>I Touched Dan Burns' Head</v>
      </c>
      <c r="D21" s="179" t="s">
        <v>85</v>
      </c>
      <c r="E21" s="179">
        <f>VLOOKUP($D21,'Weekly League Table'!$AH$7:$AI$59,2,FALSE)</f>
        <v>374</v>
      </c>
      <c r="F21" s="179">
        <f>VLOOKUP($D21,'Weekly League Table'!$BO$7:$BP$59,2,FALSE)</f>
        <v>4871</v>
      </c>
      <c r="G21" s="104">
        <f t="shared" si="0"/>
        <v>845</v>
      </c>
      <c r="H21" s="113"/>
    </row>
    <row r="22" spans="1:9" ht="23.25" customHeight="1" x14ac:dyDescent="0.25">
      <c r="A22" s="166">
        <v>16</v>
      </c>
      <c r="B22" s="143" t="s">
        <v>327</v>
      </c>
      <c r="C22" s="107" t="str">
        <f>VLOOKUP($D22,Data!$L$3:$M$55,2,FALSE)</f>
        <v>Caught Short at Fine Leg</v>
      </c>
      <c r="D22" s="107" t="s">
        <v>331</v>
      </c>
      <c r="E22" s="107">
        <f>VLOOKUP($D22,'Weekly League Table'!$AH$7:$AI$59,2,FALSE)</f>
        <v>576</v>
      </c>
      <c r="F22" s="107">
        <f>VLOOKUP($D22,'Weekly League Table'!$BO$7:$BP$59,2,FALSE)</f>
        <v>4849</v>
      </c>
      <c r="G22" s="106">
        <f t="shared" si="0"/>
        <v>867</v>
      </c>
      <c r="H22" s="113"/>
    </row>
    <row r="23" spans="1:9" ht="23.25" customHeight="1" x14ac:dyDescent="0.25">
      <c r="A23" s="167">
        <v>17</v>
      </c>
      <c r="B23" s="144" t="s">
        <v>327</v>
      </c>
      <c r="C23" s="179" t="str">
        <f>VLOOKUP($D23,Data!$L$3:$M$55,2,FALSE)</f>
        <v>Richard Brook's World XI (Sponsored by Poretti)</v>
      </c>
      <c r="D23" s="179" t="s">
        <v>3</v>
      </c>
      <c r="E23" s="179">
        <f>VLOOKUP($D23,'Weekly League Table'!$AH$7:$AI$59,2,FALSE)</f>
        <v>572</v>
      </c>
      <c r="F23" s="179">
        <f>VLOOKUP($D23,'Weekly League Table'!$BO$7:$BP$59,2,FALSE)</f>
        <v>4839</v>
      </c>
      <c r="G23" s="104">
        <f t="shared" si="0"/>
        <v>877</v>
      </c>
      <c r="H23" s="113"/>
    </row>
    <row r="24" spans="1:9" ht="23.25" customHeight="1" x14ac:dyDescent="0.25">
      <c r="A24" s="105">
        <v>18</v>
      </c>
      <c r="B24" s="141" t="s">
        <v>328</v>
      </c>
      <c r="C24" s="107" t="str">
        <f>VLOOKUP($D24,Data!$L$3:$M$55,2,FALSE)</f>
        <v>Welcome to the Phoenix Club</v>
      </c>
      <c r="D24" s="107" t="s">
        <v>28</v>
      </c>
      <c r="E24" s="107">
        <f>VLOOKUP($D24,'Weekly League Table'!$AH$7:$AI$59,2,FALSE)</f>
        <v>448</v>
      </c>
      <c r="F24" s="107">
        <f>VLOOKUP($D24,'Weekly League Table'!$BO$7:$BP$59,2,FALSE)</f>
        <v>4802</v>
      </c>
      <c r="G24" s="106">
        <f t="shared" si="0"/>
        <v>914</v>
      </c>
      <c r="H24" s="113"/>
    </row>
    <row r="25" spans="1:9" ht="23.25" customHeight="1" x14ac:dyDescent="0.25">
      <c r="A25" s="103">
        <v>19</v>
      </c>
      <c r="B25" s="142" t="s">
        <v>328</v>
      </c>
      <c r="C25" s="179" t="str">
        <f>VLOOKUP($D25,Data!$L$3:$M$55,2,FALSE)</f>
        <v>Staggy Hour</v>
      </c>
      <c r="D25" s="179" t="s">
        <v>6</v>
      </c>
      <c r="E25" s="179">
        <f>VLOOKUP($D25,'Weekly League Table'!$AH$7:$AI$59,2,FALSE)</f>
        <v>157</v>
      </c>
      <c r="F25" s="179">
        <f>VLOOKUP($D25,'Weekly League Table'!$BO$7:$BP$59,2,FALSE)</f>
        <v>4733</v>
      </c>
      <c r="G25" s="104">
        <f t="shared" si="0"/>
        <v>983</v>
      </c>
      <c r="H25" s="113"/>
    </row>
    <row r="26" spans="1:9" ht="23.25" customHeight="1" x14ac:dyDescent="0.25">
      <c r="A26" s="166">
        <v>20</v>
      </c>
      <c r="B26" s="143" t="s">
        <v>327</v>
      </c>
      <c r="C26" s="107" t="str">
        <f>VLOOKUP($D26,Data!$L$3:$M$55,2,FALSE)</f>
        <v>The Greeks</v>
      </c>
      <c r="D26" s="107" t="s">
        <v>24</v>
      </c>
      <c r="E26" s="107">
        <f>VLOOKUP($D26,'Weekly League Table'!$AH$7:$AI$59,2,FALSE)</f>
        <v>467</v>
      </c>
      <c r="F26" s="107">
        <f>VLOOKUP($D26,'Weekly League Table'!$BO$7:$BP$59,2,FALSE)</f>
        <v>4676</v>
      </c>
      <c r="G26" s="106">
        <f t="shared" si="0"/>
        <v>1040</v>
      </c>
      <c r="H26" s="113"/>
    </row>
    <row r="27" spans="1:9" ht="23.25" customHeight="1" x14ac:dyDescent="0.25">
      <c r="A27" s="167">
        <v>21</v>
      </c>
      <c r="B27" s="144" t="s">
        <v>327</v>
      </c>
      <c r="C27" s="179" t="str">
        <f>VLOOKUP($D27,Data!$L$3:$M$55,2,FALSE)</f>
        <v>Chairmans XI</v>
      </c>
      <c r="D27" s="179" t="s">
        <v>229</v>
      </c>
      <c r="E27" s="179">
        <f>VLOOKUP($D27,'Weekly League Table'!$AH$7:$AI$59,2,FALSE)</f>
        <v>414</v>
      </c>
      <c r="F27" s="179">
        <f>VLOOKUP($D27,'Weekly League Table'!$BO$7:$BP$59,2,FALSE)</f>
        <v>4655</v>
      </c>
      <c r="G27" s="104">
        <f t="shared" si="0"/>
        <v>1061</v>
      </c>
      <c r="H27" s="113"/>
    </row>
    <row r="28" spans="1:9" ht="23.25" customHeight="1" x14ac:dyDescent="0.25">
      <c r="A28" s="105">
        <v>22</v>
      </c>
      <c r="B28" s="141" t="s">
        <v>328</v>
      </c>
      <c r="C28" s="107" t="str">
        <f>VLOOKUP($D28,Data!$L$3:$M$55,2,FALSE)</f>
        <v>Kev Maher CC</v>
      </c>
      <c r="D28" s="107" t="s">
        <v>245</v>
      </c>
      <c r="E28" s="107">
        <f>VLOOKUP($D28,'Weekly League Table'!$AH$7:$AI$59,2,FALSE)</f>
        <v>315</v>
      </c>
      <c r="F28" s="107">
        <f>VLOOKUP($D28,'Weekly League Table'!$BO$7:$BP$59,2,FALSE)</f>
        <v>4641</v>
      </c>
      <c r="G28" s="106">
        <f t="shared" si="0"/>
        <v>1075</v>
      </c>
      <c r="H28" s="113"/>
    </row>
    <row r="29" spans="1:9" ht="23.25" customHeight="1" x14ac:dyDescent="0.25">
      <c r="A29" s="103">
        <v>23</v>
      </c>
      <c r="B29" s="142" t="s">
        <v>328</v>
      </c>
      <c r="C29" s="179" t="str">
        <f>VLOOKUP($D29,Data!$L$3:$M$55,2,FALSE)</f>
        <v>The Brocken Bucket</v>
      </c>
      <c r="D29" s="179" t="s">
        <v>25</v>
      </c>
      <c r="E29" s="179">
        <f>VLOOKUP($D29,'Weekly League Table'!$AH$7:$AI$59,2,FALSE)</f>
        <v>317</v>
      </c>
      <c r="F29" s="179">
        <f>VLOOKUP($D29,'Weekly League Table'!$BO$7:$BP$59,2,FALSE)</f>
        <v>4584</v>
      </c>
      <c r="G29" s="104">
        <f t="shared" si="0"/>
        <v>1132</v>
      </c>
      <c r="H29" s="113"/>
    </row>
    <row r="30" spans="1:9" ht="23.25" customHeight="1" x14ac:dyDescent="0.25">
      <c r="A30" s="105">
        <v>24</v>
      </c>
      <c r="B30" s="143" t="s">
        <v>327</v>
      </c>
      <c r="C30" s="107" t="str">
        <f>VLOOKUP($D30,Data!$L$3:$M$55,2,FALSE)</f>
        <v>Mulberry Mandem</v>
      </c>
      <c r="D30" s="107" t="s">
        <v>322</v>
      </c>
      <c r="E30" s="107">
        <f>VLOOKUP($D30,'Weekly League Table'!$AH$7:$AI$59,2,FALSE)</f>
        <v>462</v>
      </c>
      <c r="F30" s="107">
        <f>VLOOKUP($D30,'Weekly League Table'!$BO$7:$BP$59,2,FALSE)</f>
        <v>4501</v>
      </c>
      <c r="G30" s="106">
        <f t="shared" si="0"/>
        <v>1215</v>
      </c>
      <c r="H30" s="113"/>
    </row>
    <row r="31" spans="1:9" ht="23.25" customHeight="1" thickBot="1" x14ac:dyDescent="0.3">
      <c r="A31" s="103">
        <v>25</v>
      </c>
      <c r="B31" s="144" t="s">
        <v>327</v>
      </c>
      <c r="C31" s="179" t="str">
        <f>VLOOKUP($D31,Data!$L$3:$M$55,2,FALSE)</f>
        <v>Cauncey Junior</v>
      </c>
      <c r="D31" s="179" t="s">
        <v>281</v>
      </c>
      <c r="E31" s="179">
        <f>VLOOKUP($D31,'Weekly League Table'!$AH$7:$AI$59,2,FALSE)</f>
        <v>517</v>
      </c>
      <c r="F31" s="179">
        <f>VLOOKUP($D31,'Weekly League Table'!$BO$7:$BP$59,2,FALSE)</f>
        <v>4455</v>
      </c>
      <c r="G31" s="104">
        <f t="shared" si="0"/>
        <v>1261</v>
      </c>
      <c r="H31" s="113"/>
    </row>
    <row r="32" spans="1:9" ht="23.25" customHeight="1" x14ac:dyDescent="0.25">
      <c r="A32" s="105">
        <v>26</v>
      </c>
      <c r="B32" s="143" t="s">
        <v>327</v>
      </c>
      <c r="C32" s="107" t="str">
        <f>VLOOKUP($D32,Data!$L$3:$M$55,2,FALSE)</f>
        <v>Surly CC</v>
      </c>
      <c r="D32" s="107" t="s">
        <v>83</v>
      </c>
      <c r="E32" s="107">
        <f>VLOOKUP($D32,'Weekly League Table'!$AH$7:$AI$59,2,FALSE)</f>
        <v>438</v>
      </c>
      <c r="F32" s="107">
        <f>VLOOKUP($D32,'Weekly League Table'!$BO$7:$BP$59,2,FALSE)</f>
        <v>4424</v>
      </c>
      <c r="G32" s="106">
        <f t="shared" si="0"/>
        <v>1292</v>
      </c>
      <c r="H32" s="113"/>
      <c r="I32" s="168"/>
    </row>
    <row r="33" spans="1:8" ht="23.25" customHeight="1" x14ac:dyDescent="0.25">
      <c r="A33" s="103">
        <v>27</v>
      </c>
      <c r="B33" s="144" t="s">
        <v>327</v>
      </c>
      <c r="C33" s="179" t="str">
        <f>VLOOKUP($D33,Data!$L$3:$M$55,2,FALSE)</f>
        <v>Dill CC</v>
      </c>
      <c r="D33" s="179" t="s">
        <v>13</v>
      </c>
      <c r="E33" s="179">
        <f>VLOOKUP($D33,'Weekly League Table'!$AH$7:$AI$59,2,FALSE)</f>
        <v>478</v>
      </c>
      <c r="F33" s="179">
        <f>VLOOKUP($D33,'Weekly League Table'!$BO$7:$BP$59,2,FALSE)</f>
        <v>4402</v>
      </c>
      <c r="G33" s="104">
        <f t="shared" si="0"/>
        <v>1314</v>
      </c>
      <c r="H33" s="113"/>
    </row>
    <row r="34" spans="1:8" ht="23.25" customHeight="1" x14ac:dyDescent="0.25">
      <c r="A34" s="105">
        <v>28</v>
      </c>
      <c r="B34" s="141" t="s">
        <v>328</v>
      </c>
      <c r="C34" s="107" t="str">
        <f>VLOOKUP($D34,Data!$L$3:$M$55,2,FALSE)</f>
        <v>Crook's Cricketers</v>
      </c>
      <c r="D34" s="107" t="s">
        <v>333</v>
      </c>
      <c r="E34" s="107">
        <f>VLOOKUP($D34,'Weekly League Table'!$AH$7:$AI$59,2,FALSE)</f>
        <v>316</v>
      </c>
      <c r="F34" s="107">
        <f>VLOOKUP($D34,'Weekly League Table'!$BO$7:$BP$59,2,FALSE)</f>
        <v>4395</v>
      </c>
      <c r="G34" s="106">
        <f t="shared" si="0"/>
        <v>1321</v>
      </c>
      <c r="H34" s="113"/>
    </row>
    <row r="35" spans="1:8" ht="23.25" customHeight="1" x14ac:dyDescent="0.25">
      <c r="A35" s="103">
        <v>29</v>
      </c>
      <c r="B35" s="144" t="s">
        <v>327</v>
      </c>
      <c r="C35" s="179" t="str">
        <f>VLOOKUP($D35,Data!$L$3:$M$55,2,FALSE)</f>
        <v>Lynda's Lads</v>
      </c>
      <c r="D35" s="179" t="s">
        <v>332</v>
      </c>
      <c r="E35" s="179">
        <f>VLOOKUP($D35,'Weekly League Table'!$AH$7:$AI$59,2,FALSE)</f>
        <v>485</v>
      </c>
      <c r="F35" s="179">
        <f>VLOOKUP($D35,'Weekly League Table'!$BO$7:$BP$59,2,FALSE)</f>
        <v>4357</v>
      </c>
      <c r="G35" s="104">
        <f t="shared" si="0"/>
        <v>1359</v>
      </c>
      <c r="H35" s="113"/>
    </row>
    <row r="36" spans="1:8" ht="23.25" customHeight="1" x14ac:dyDescent="0.25">
      <c r="A36" s="105">
        <v>30</v>
      </c>
      <c r="B36" s="143" t="s">
        <v>327</v>
      </c>
      <c r="C36" s="107" t="str">
        <f>VLOOKUP($D36,Data!$L$3:$M$55,2,FALSE)</f>
        <v>Nobody's Heroes</v>
      </c>
      <c r="D36" s="107" t="s">
        <v>256</v>
      </c>
      <c r="E36" s="107">
        <f>VLOOKUP($D36,'Weekly League Table'!$AH$7:$AI$59,2,FALSE)</f>
        <v>608</v>
      </c>
      <c r="F36" s="107">
        <f>VLOOKUP($D36,'Weekly League Table'!$BO$7:$BP$59,2,FALSE)</f>
        <v>4295</v>
      </c>
      <c r="G36" s="106">
        <f t="shared" si="0"/>
        <v>1421</v>
      </c>
      <c r="H36" s="113"/>
    </row>
    <row r="37" spans="1:8" ht="23.25" customHeight="1" x14ac:dyDescent="0.25">
      <c r="A37" s="103">
        <v>31</v>
      </c>
      <c r="B37" s="144" t="s">
        <v>327</v>
      </c>
      <c r="C37" s="179" t="str">
        <f>VLOOKUP($D37,Data!$L$3:$M$55,2,FALSE)</f>
        <v>Where The Tomato Sauce</v>
      </c>
      <c r="D37" s="179" t="s">
        <v>254</v>
      </c>
      <c r="E37" s="179">
        <f>VLOOKUP($D37,'Weekly League Table'!$AH$7:$AI$59,2,FALSE)</f>
        <v>431</v>
      </c>
      <c r="F37" s="179">
        <f>VLOOKUP($D37,'Weekly League Table'!$BO$7:$BP$59,2,FALSE)</f>
        <v>4274</v>
      </c>
      <c r="G37" s="104">
        <f t="shared" si="0"/>
        <v>1442</v>
      </c>
      <c r="H37" s="113"/>
    </row>
    <row r="38" spans="1:8" ht="23.25" customHeight="1" x14ac:dyDescent="0.25">
      <c r="A38" s="105">
        <v>32</v>
      </c>
      <c r="B38" s="143" t="s">
        <v>327</v>
      </c>
      <c r="C38" s="107" t="str">
        <f>VLOOKUP($D38,Data!$L$3:$M$55,2,FALSE)</f>
        <v>Seshlehem CC</v>
      </c>
      <c r="D38" s="107" t="s">
        <v>19</v>
      </c>
      <c r="E38" s="107">
        <f>VLOOKUP($D38,'Weekly League Table'!$AH$7:$AI$59,2,FALSE)</f>
        <v>555</v>
      </c>
      <c r="F38" s="107">
        <f>VLOOKUP($D38,'Weekly League Table'!$BO$7:$BP$59,2,FALSE)</f>
        <v>4273</v>
      </c>
      <c r="G38" s="106">
        <f t="shared" si="0"/>
        <v>1443</v>
      </c>
      <c r="H38" s="113"/>
    </row>
    <row r="39" spans="1:8" ht="23.25" customHeight="1" x14ac:dyDescent="0.25">
      <c r="A39" s="103">
        <v>33</v>
      </c>
      <c r="B39" s="142" t="s">
        <v>328</v>
      </c>
      <c r="C39" s="179" t="str">
        <f>VLOOKUP($D39,Data!$L$3:$M$55,2,FALSE)</f>
        <v>SORAI</v>
      </c>
      <c r="D39" s="179" t="s">
        <v>32</v>
      </c>
      <c r="E39" s="179">
        <f>VLOOKUP($D39,'Weekly League Table'!$AH$7:$AI$59,2,FALSE)</f>
        <v>212</v>
      </c>
      <c r="F39" s="179">
        <f>VLOOKUP($D39,'Weekly League Table'!$BO$7:$BP$59,2,FALSE)</f>
        <v>4232</v>
      </c>
      <c r="G39" s="104">
        <f t="shared" si="0"/>
        <v>1484</v>
      </c>
      <c r="H39" s="113"/>
    </row>
    <row r="40" spans="1:8" ht="23.25" customHeight="1" x14ac:dyDescent="0.25">
      <c r="A40" s="105">
        <v>34</v>
      </c>
      <c r="B40" s="141" t="s">
        <v>328</v>
      </c>
      <c r="C40" s="107" t="str">
        <f>VLOOKUP($D40,Data!$L$3:$M$55,2,FALSE)</f>
        <v>Bitter &amp; Twisted Royale</v>
      </c>
      <c r="D40" s="107" t="s">
        <v>348</v>
      </c>
      <c r="E40" s="107">
        <f>VLOOKUP($D40,'Weekly League Table'!$AH$7:$AI$59,2,FALSE)</f>
        <v>291</v>
      </c>
      <c r="F40" s="107">
        <f>VLOOKUP($D40,'Weekly League Table'!$BO$7:$BP$59,2,FALSE)</f>
        <v>4168</v>
      </c>
      <c r="G40" s="106">
        <f t="shared" ref="G40:G58" si="1">$F$7-F40</f>
        <v>1548</v>
      </c>
      <c r="H40" s="113"/>
    </row>
    <row r="41" spans="1:8" ht="23.25" customHeight="1" x14ac:dyDescent="0.25">
      <c r="A41" s="103">
        <v>35</v>
      </c>
      <c r="B41" s="144" t="s">
        <v>327</v>
      </c>
      <c r="C41" s="179" t="str">
        <f>VLOOKUP($D41,Data!$L$3:$M$55,2,FALSE)</f>
        <v>Nicky Rout CC</v>
      </c>
      <c r="D41" s="179" t="s">
        <v>39</v>
      </c>
      <c r="E41" s="179">
        <f>VLOOKUP($D41,'Weekly League Table'!$AH$7:$AI$59,2,FALSE)</f>
        <v>495</v>
      </c>
      <c r="F41" s="179">
        <f>VLOOKUP($D41,'Weekly League Table'!$BO$7:$BP$59,2,FALSE)</f>
        <v>4156</v>
      </c>
      <c r="G41" s="104">
        <f t="shared" si="1"/>
        <v>1560</v>
      </c>
      <c r="H41" s="113"/>
    </row>
    <row r="42" spans="1:8" ht="23.25" customHeight="1" x14ac:dyDescent="0.25">
      <c r="A42" s="105">
        <v>36</v>
      </c>
      <c r="B42" s="141" t="s">
        <v>328</v>
      </c>
      <c r="C42" s="107" t="str">
        <f>VLOOKUP($D42,Data!$L$3:$M$55,2,FALSE)</f>
        <v>Harland's Happy Hitters</v>
      </c>
      <c r="D42" s="107" t="s">
        <v>10</v>
      </c>
      <c r="E42" s="107">
        <f>VLOOKUP($D42,'Weekly League Table'!$AH$7:$AI$59,2,FALSE)</f>
        <v>412</v>
      </c>
      <c r="F42" s="107">
        <f>VLOOKUP($D42,'Weekly League Table'!$BO$7:$BP$59,2,FALSE)</f>
        <v>4139</v>
      </c>
      <c r="G42" s="106">
        <f t="shared" si="1"/>
        <v>1577</v>
      </c>
      <c r="H42" s="113"/>
    </row>
    <row r="43" spans="1:8" ht="23.25" customHeight="1" x14ac:dyDescent="0.25">
      <c r="A43" s="103">
        <v>37</v>
      </c>
      <c r="B43" s="185" t="s">
        <v>329</v>
      </c>
      <c r="C43" s="179" t="str">
        <f>VLOOKUP($D43,Data!$L$3:$M$55,2,FALSE)</f>
        <v>Mrs D</v>
      </c>
      <c r="D43" s="179" t="s">
        <v>230</v>
      </c>
      <c r="E43" s="179">
        <f>VLOOKUP($D43,'Weekly League Table'!$AH$7:$AI$59,2,FALSE)</f>
        <v>402</v>
      </c>
      <c r="F43" s="179">
        <f>VLOOKUP($D43,'Weekly League Table'!$BO$7:$BP$59,2,FALSE)</f>
        <v>4067</v>
      </c>
      <c r="G43" s="104">
        <f t="shared" si="1"/>
        <v>1649</v>
      </c>
      <c r="H43" s="113"/>
    </row>
    <row r="44" spans="1:8" ht="23.25" customHeight="1" x14ac:dyDescent="0.25">
      <c r="A44" s="105">
        <v>38</v>
      </c>
      <c r="B44" s="141" t="s">
        <v>328</v>
      </c>
      <c r="C44" s="107" t="str">
        <f>VLOOKUP($D44,Data!$L$3:$M$55,2,FALSE)</f>
        <v>Rob's XI</v>
      </c>
      <c r="D44" s="107" t="s">
        <v>250</v>
      </c>
      <c r="E44" s="107">
        <f>VLOOKUP($D44,'Weekly League Table'!$AH$7:$AI$59,2,FALSE)</f>
        <v>260</v>
      </c>
      <c r="F44" s="107">
        <f>VLOOKUP($D44,'Weekly League Table'!$BO$7:$BP$59,2,FALSE)</f>
        <v>4049</v>
      </c>
      <c r="G44" s="106">
        <f t="shared" si="1"/>
        <v>1667</v>
      </c>
      <c r="H44" s="113"/>
    </row>
    <row r="45" spans="1:8" ht="23.25" customHeight="1" x14ac:dyDescent="0.25">
      <c r="A45" s="103">
        <v>39</v>
      </c>
      <c r="B45" s="185" t="s">
        <v>329</v>
      </c>
      <c r="C45" s="179" t="str">
        <f>VLOOKUP($D45,Data!$L$3:$M$55,2,FALSE)</f>
        <v>Slates Eleven</v>
      </c>
      <c r="D45" s="179" t="s">
        <v>247</v>
      </c>
      <c r="E45" s="179">
        <f>VLOOKUP($D45,'Weekly League Table'!$AH$7:$AI$59,2,FALSE)</f>
        <v>399</v>
      </c>
      <c r="F45" s="179">
        <f>VLOOKUP($D45,'Weekly League Table'!$BO$7:$BP$59,2,FALSE)</f>
        <v>4040</v>
      </c>
      <c r="G45" s="104">
        <f t="shared" si="1"/>
        <v>1676</v>
      </c>
      <c r="H45" s="113"/>
    </row>
    <row r="46" spans="1:8" ht="23.25" customHeight="1" x14ac:dyDescent="0.25">
      <c r="A46" s="105">
        <v>40</v>
      </c>
      <c r="B46" s="290" t="s">
        <v>329</v>
      </c>
      <c r="C46" s="107" t="str">
        <f>VLOOKUP($D46,Data!$L$3:$M$55,2,FALSE)</f>
        <v>Dude Where's My Car</v>
      </c>
      <c r="D46" s="107" t="s">
        <v>8</v>
      </c>
      <c r="E46" s="107">
        <f>VLOOKUP($D46,'Weekly League Table'!$AH$7:$AI$59,2,FALSE)</f>
        <v>402</v>
      </c>
      <c r="F46" s="107">
        <f>VLOOKUP($D46,'Weekly League Table'!$BO$7:$BP$59,2,FALSE)</f>
        <v>3991</v>
      </c>
      <c r="G46" s="106">
        <f t="shared" si="1"/>
        <v>1725</v>
      </c>
      <c r="H46" s="113"/>
    </row>
    <row r="47" spans="1:8" ht="23.25" customHeight="1" x14ac:dyDescent="0.25">
      <c r="A47" s="103">
        <v>41</v>
      </c>
      <c r="B47" s="144" t="s">
        <v>327</v>
      </c>
      <c r="C47" s="179" t="str">
        <f>VLOOKUP($D47,Data!$L$3:$M$55,2,FALSE)</f>
        <v>Maddogs</v>
      </c>
      <c r="D47" s="179" t="s">
        <v>255</v>
      </c>
      <c r="E47" s="179">
        <f>VLOOKUP($D47,'Weekly League Table'!$AH$7:$AI$59,2,FALSE)</f>
        <v>478</v>
      </c>
      <c r="F47" s="179">
        <f>VLOOKUP($D47,'Weekly League Table'!$BO$7:$BP$59,2,FALSE)</f>
        <v>3838</v>
      </c>
      <c r="G47" s="104">
        <f t="shared" si="1"/>
        <v>1878</v>
      </c>
      <c r="H47" s="113"/>
    </row>
    <row r="48" spans="1:8" ht="23.25" customHeight="1" x14ac:dyDescent="0.25">
      <c r="A48" s="105">
        <v>42</v>
      </c>
      <c r="B48" s="141" t="s">
        <v>328</v>
      </c>
      <c r="C48" s="107" t="str">
        <f>VLOOKUP($D48,Data!$L$3:$M$55,2,FALSE)</f>
        <v>Oyston Out</v>
      </c>
      <c r="D48" s="107" t="s">
        <v>36</v>
      </c>
      <c r="E48" s="107">
        <f>VLOOKUP($D48,'Weekly League Table'!$AH$7:$AI$59,2,FALSE)</f>
        <v>385</v>
      </c>
      <c r="F48" s="107">
        <f>VLOOKUP($D48,'Weekly League Table'!$BO$7:$BP$59,2,FALSE)</f>
        <v>3828</v>
      </c>
      <c r="G48" s="106">
        <f t="shared" si="1"/>
        <v>1888</v>
      </c>
      <c r="H48" s="113"/>
    </row>
    <row r="49" spans="1:8" ht="23.25" customHeight="1" x14ac:dyDescent="0.25">
      <c r="A49" s="103">
        <v>43</v>
      </c>
      <c r="B49" s="185" t="s">
        <v>329</v>
      </c>
      <c r="C49" s="179" t="str">
        <f>VLOOKUP($D49,Data!$L$3:$M$55,2,FALSE)</f>
        <v>Brexit Means Brexit</v>
      </c>
      <c r="D49" s="179" t="s">
        <v>18</v>
      </c>
      <c r="E49" s="179">
        <f>VLOOKUP($D49,'Weekly League Table'!$AH$7:$AI$59,2,FALSE)</f>
        <v>409</v>
      </c>
      <c r="F49" s="179">
        <f>VLOOKUP($D49,'Weekly League Table'!$BO$7:$BP$59,2,FALSE)</f>
        <v>3759</v>
      </c>
      <c r="G49" s="104">
        <f t="shared" si="1"/>
        <v>1957</v>
      </c>
      <c r="H49" s="113"/>
    </row>
    <row r="50" spans="1:8" ht="23.25" customHeight="1" x14ac:dyDescent="0.25">
      <c r="A50" s="105">
        <v>44</v>
      </c>
      <c r="B50" s="143" t="s">
        <v>327</v>
      </c>
      <c r="C50" s="107" t="str">
        <f>VLOOKUP($D50,Data!$L$3:$M$55,2,FALSE)</f>
        <v>The Jim Bowen Memorial XI</v>
      </c>
      <c r="D50" s="107" t="s">
        <v>46</v>
      </c>
      <c r="E50" s="107">
        <f>VLOOKUP($D50,'Weekly League Table'!$AH$7:$AI$59,2,FALSE)</f>
        <v>371</v>
      </c>
      <c r="F50" s="107">
        <f>VLOOKUP($D50,'Weekly League Table'!$BO$7:$BP$59,2,FALSE)</f>
        <v>3635</v>
      </c>
      <c r="G50" s="106">
        <f t="shared" si="1"/>
        <v>2081</v>
      </c>
      <c r="H50" s="113"/>
    </row>
    <row r="51" spans="1:8" ht="23.25" customHeight="1" x14ac:dyDescent="0.25">
      <c r="A51" s="103">
        <v>45</v>
      </c>
      <c r="B51" s="142" t="s">
        <v>328</v>
      </c>
      <c r="C51" s="179" t="str">
        <f>VLOOKUP($D51,Data!$L$3:$M$55,2,FALSE)</f>
        <v>Treasurer's Talismen</v>
      </c>
      <c r="D51" s="179" t="s">
        <v>251</v>
      </c>
      <c r="E51" s="179">
        <f>VLOOKUP($D51,'Weekly League Table'!$AH$7:$AI$59,2,FALSE)</f>
        <v>349</v>
      </c>
      <c r="F51" s="179">
        <f>VLOOKUP($D51,'Weekly League Table'!$BO$7:$BP$59,2,FALSE)</f>
        <v>3615</v>
      </c>
      <c r="G51" s="104">
        <f t="shared" si="1"/>
        <v>2101</v>
      </c>
      <c r="H51" s="113"/>
    </row>
    <row r="52" spans="1:8" ht="23.25" customHeight="1" x14ac:dyDescent="0.25">
      <c r="A52" s="105">
        <v>46</v>
      </c>
      <c r="B52" s="143" t="s">
        <v>327</v>
      </c>
      <c r="C52" s="107" t="str">
        <f>VLOOKUP($D52,Data!$L$3:$M$55,2,FALSE)</f>
        <v>Smack My Pitch Up</v>
      </c>
      <c r="D52" s="107" t="s">
        <v>246</v>
      </c>
      <c r="E52" s="107">
        <f>VLOOKUP($D52,'Weekly League Table'!$AH$7:$AI$59,2,FALSE)</f>
        <v>410</v>
      </c>
      <c r="F52" s="107">
        <f>VLOOKUP($D52,'Weekly League Table'!$BO$7:$BP$59,2,FALSE)</f>
        <v>3612</v>
      </c>
      <c r="G52" s="106">
        <f t="shared" si="1"/>
        <v>2104</v>
      </c>
      <c r="H52" s="113"/>
    </row>
    <row r="53" spans="1:8" ht="23.25" customHeight="1" x14ac:dyDescent="0.25">
      <c r="A53" s="103">
        <v>47</v>
      </c>
      <c r="B53" s="144" t="s">
        <v>327</v>
      </c>
      <c r="C53" s="179" t="str">
        <f>VLOOKUP($D53,Data!$L$3:$M$55,2,FALSE)</f>
        <v>Ming's Merciless Eleven</v>
      </c>
      <c r="D53" s="179" t="s">
        <v>228</v>
      </c>
      <c r="E53" s="179">
        <f>VLOOKUP($D53,'Weekly League Table'!$AH$7:$AI$59,2,FALSE)</f>
        <v>432</v>
      </c>
      <c r="F53" s="179">
        <f>VLOOKUP($D53,'Weekly League Table'!$BO$7:$BP$59,2,FALSE)</f>
        <v>3548</v>
      </c>
      <c r="G53" s="104">
        <f t="shared" si="1"/>
        <v>2168</v>
      </c>
      <c r="H53" s="115"/>
    </row>
    <row r="54" spans="1:8" ht="23.25" customHeight="1" x14ac:dyDescent="0.25">
      <c r="A54" s="105">
        <v>48</v>
      </c>
      <c r="B54" s="143" t="s">
        <v>327</v>
      </c>
      <c r="C54" s="107" t="str">
        <f>VLOOKUP($D54,Data!$L$3:$M$55,2,FALSE)</f>
        <v>Never Mind The Maddcocks</v>
      </c>
      <c r="D54" s="107" t="s">
        <v>81</v>
      </c>
      <c r="E54" s="107">
        <f>VLOOKUP($D54,'Weekly League Table'!$AH$7:$AI$59,2,FALSE)</f>
        <v>366</v>
      </c>
      <c r="F54" s="107">
        <f>VLOOKUP($D54,'Weekly League Table'!$BO$7:$BP$59,2,FALSE)</f>
        <v>3476</v>
      </c>
      <c r="G54" s="106">
        <f t="shared" si="1"/>
        <v>2240</v>
      </c>
      <c r="H54" s="116"/>
    </row>
    <row r="55" spans="1:8" ht="22.5" customHeight="1" x14ac:dyDescent="0.25">
      <c r="A55" s="103">
        <v>49</v>
      </c>
      <c r="B55" s="142" t="s">
        <v>328</v>
      </c>
      <c r="C55" s="179" t="str">
        <f>VLOOKUP($D55,Data!$L$3:$M$55,2,FALSE)</f>
        <v>Brook Lane Bounders</v>
      </c>
      <c r="D55" s="179" t="s">
        <v>252</v>
      </c>
      <c r="E55" s="179">
        <f>VLOOKUP($D55,'Weekly League Table'!$AH$7:$AI$59,2,FALSE)</f>
        <v>161</v>
      </c>
      <c r="F55" s="179">
        <f>VLOOKUP($D55,'Weekly League Table'!$BO$7:$BP$59,2,FALSE)</f>
        <v>3389</v>
      </c>
      <c r="G55" s="104">
        <f t="shared" si="1"/>
        <v>2327</v>
      </c>
      <c r="H55" s="117"/>
    </row>
    <row r="56" spans="1:8" ht="22.5" customHeight="1" x14ac:dyDescent="0.25">
      <c r="A56" s="105">
        <v>50</v>
      </c>
      <c r="B56" s="143" t="s">
        <v>327</v>
      </c>
      <c r="C56" s="107" t="str">
        <f>VLOOKUP($D56,Data!$L$3:$M$55,2,FALSE)</f>
        <v>Jonesy's Mum</v>
      </c>
      <c r="D56" s="107" t="s">
        <v>244</v>
      </c>
      <c r="E56" s="107">
        <f>VLOOKUP($D56,'Weekly League Table'!$AH$7:$AI$59,2,FALSE)</f>
        <v>519</v>
      </c>
      <c r="F56" s="107">
        <f>VLOOKUP($D56,'Weekly League Table'!$BO$7:$BP$59,2,FALSE)</f>
        <v>3379</v>
      </c>
      <c r="G56" s="106">
        <f t="shared" si="1"/>
        <v>2337</v>
      </c>
      <c r="H56" s="116"/>
    </row>
    <row r="57" spans="1:8" ht="22.5" customHeight="1" x14ac:dyDescent="0.25">
      <c r="A57" s="103">
        <v>51</v>
      </c>
      <c r="B57" s="144" t="s">
        <v>327</v>
      </c>
      <c r="C57" s="179" t="str">
        <f>VLOOKUP($D57,Data!$L$3:$M$55,2,FALSE)</f>
        <v>Ming CC</v>
      </c>
      <c r="D57" s="179" t="s">
        <v>253</v>
      </c>
      <c r="E57" s="179">
        <f>VLOOKUP($D57,'Weekly League Table'!$AH$7:$AI$59,2,FALSE)</f>
        <v>397</v>
      </c>
      <c r="F57" s="179">
        <f>VLOOKUP($D57,'Weekly League Table'!$BO$7:$BP$59,2,FALSE)</f>
        <v>3249</v>
      </c>
      <c r="G57" s="104">
        <f t="shared" si="1"/>
        <v>2467</v>
      </c>
      <c r="H57" s="117"/>
    </row>
    <row r="58" spans="1:8" ht="22.5" customHeight="1" x14ac:dyDescent="0.25">
      <c r="A58" s="105">
        <v>52</v>
      </c>
      <c r="B58" s="141" t="s">
        <v>328</v>
      </c>
      <c r="C58" s="107" t="str">
        <f>VLOOKUP($D58,Data!$L$3:$M$55,2,FALSE)</f>
        <v>Mower Men</v>
      </c>
      <c r="D58" s="107" t="s">
        <v>330</v>
      </c>
      <c r="E58" s="107">
        <f>VLOOKUP($D58,'Weekly League Table'!$AH$7:$AI$59,2,FALSE)</f>
        <v>222</v>
      </c>
      <c r="F58" s="107">
        <f>VLOOKUP($D58,'Weekly League Table'!$BO$7:$BP$59,2,FALSE)</f>
        <v>3247</v>
      </c>
      <c r="G58" s="106">
        <f t="shared" si="1"/>
        <v>2469</v>
      </c>
      <c r="H58" s="116"/>
    </row>
    <row r="59" spans="1:8" ht="23.25" customHeight="1" thickBot="1" x14ac:dyDescent="0.3">
      <c r="A59" s="161">
        <v>53</v>
      </c>
      <c r="B59" s="291" t="s">
        <v>329</v>
      </c>
      <c r="C59" s="178" t="str">
        <f>VLOOKUP($D59,Data!$L$3:$M$55,2,FALSE)</f>
        <v>Wigan Five0</v>
      </c>
      <c r="D59" s="178" t="s">
        <v>11</v>
      </c>
      <c r="E59" s="178">
        <f>VLOOKUP($D59,'Weekly League Table'!$AH$7:$AI$59,2,FALSE)</f>
        <v>352</v>
      </c>
      <c r="F59" s="178">
        <f>VLOOKUP($D59,'Weekly League Table'!$BO$7:$BP$59,2,FALSE)</f>
        <v>3191</v>
      </c>
      <c r="G59" s="162">
        <f t="shared" ref="G59" si="2">$F$7-F59</f>
        <v>2525</v>
      </c>
      <c r="H59" s="117"/>
    </row>
    <row r="60" spans="1:8" x14ac:dyDescent="0.25">
      <c r="A60" s="117"/>
      <c r="B60" s="117"/>
      <c r="C60" s="117"/>
      <c r="D60" s="117"/>
      <c r="E60" s="117"/>
      <c r="F60" s="164"/>
      <c r="G60" s="164"/>
      <c r="H60" s="117"/>
    </row>
  </sheetData>
  <mergeCells count="9">
    <mergeCell ref="A1:G1"/>
    <mergeCell ref="A2:G2"/>
    <mergeCell ref="A5:A6"/>
    <mergeCell ref="D5:D6"/>
    <mergeCell ref="F5:F6"/>
    <mergeCell ref="G5:G6"/>
    <mergeCell ref="C5:C6"/>
    <mergeCell ref="E5:E6"/>
    <mergeCell ref="B5:B6"/>
  </mergeCells>
  <printOptions horizontalCentered="1" verticalCentered="1"/>
  <pageMargins left="0.19685039370078741" right="0.19685039370078741" top="0.19685039370078741" bottom="0" header="0.31496062992125984" footer="0.31496062992125984"/>
  <pageSetup paperSize="9" scale="87" fitToHeight="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BQ62"/>
  <sheetViews>
    <sheetView topLeftCell="N1" zoomScale="85" zoomScaleNormal="85" workbookViewId="0">
      <pane ySplit="6" topLeftCell="A43" activePane="bottomLeft" state="frozen"/>
      <selection pane="bottomLeft" activeCell="AH9" sqref="AH9"/>
    </sheetView>
  </sheetViews>
  <sheetFormatPr defaultRowHeight="15" x14ac:dyDescent="0.25"/>
  <cols>
    <col min="1" max="1" width="18.28515625" bestFit="1" customWidth="1"/>
    <col min="2" max="3" width="8.5703125" customWidth="1"/>
    <col min="4" max="4" width="18.28515625" bestFit="1" customWidth="1"/>
    <col min="5" max="6" width="8.5703125" customWidth="1"/>
    <col min="7" max="7" width="18.28515625" bestFit="1" customWidth="1"/>
    <col min="8" max="9" width="8.5703125" customWidth="1"/>
    <col min="10" max="10" width="18.28515625" bestFit="1" customWidth="1"/>
    <col min="11" max="12" width="8.5703125" customWidth="1"/>
    <col min="13" max="13" width="18.28515625" bestFit="1" customWidth="1"/>
    <col min="14" max="15" width="8.5703125" customWidth="1"/>
    <col min="16" max="16" width="18.28515625" bestFit="1" customWidth="1"/>
    <col min="17" max="18" width="8.5703125" customWidth="1"/>
    <col min="19" max="19" width="18.28515625" bestFit="1" customWidth="1"/>
    <col min="20" max="21" width="8.5703125" customWidth="1"/>
    <col min="22" max="22" width="19.28515625" bestFit="1" customWidth="1"/>
    <col min="23" max="24" width="8.5703125" customWidth="1"/>
    <col min="25" max="25" width="18.28515625" bestFit="1" customWidth="1"/>
    <col min="26" max="27" width="8.5703125" customWidth="1"/>
    <col min="28" max="28" width="18.28515625" bestFit="1" customWidth="1"/>
    <col min="29" max="30" width="8.5703125" customWidth="1"/>
    <col min="31" max="31" width="18.28515625" bestFit="1" customWidth="1"/>
    <col min="32" max="33" width="8.5703125" customWidth="1"/>
    <col min="34" max="34" width="18.28515625" bestFit="1" customWidth="1"/>
    <col min="35" max="36" width="8.5703125" customWidth="1"/>
    <col min="37" max="37" width="18.28515625" bestFit="1" customWidth="1"/>
    <col min="38" max="39" width="8.5703125" customWidth="1"/>
    <col min="40" max="40" width="18.28515625" bestFit="1" customWidth="1"/>
    <col min="41" max="42" width="8.5703125" customWidth="1"/>
    <col min="43" max="43" width="18.28515625" bestFit="1" customWidth="1"/>
    <col min="44" max="45" width="8.5703125" customWidth="1"/>
    <col min="46" max="46" width="18.28515625" bestFit="1" customWidth="1"/>
    <col min="47" max="48" width="8.5703125" customWidth="1"/>
    <col min="49" max="49" width="18.28515625" bestFit="1" customWidth="1"/>
    <col min="50" max="51" width="8.5703125" customWidth="1"/>
    <col min="52" max="52" width="18.28515625" bestFit="1" customWidth="1"/>
    <col min="53" max="54" width="8.5703125" customWidth="1"/>
    <col min="55" max="55" width="18.28515625" bestFit="1" customWidth="1"/>
    <col min="56" max="57" width="8.5703125" customWidth="1"/>
    <col min="58" max="58" width="18.28515625" bestFit="1" customWidth="1"/>
    <col min="59" max="60" width="8.5703125" customWidth="1"/>
    <col min="61" max="61" width="18.28515625" bestFit="1" customWidth="1"/>
    <col min="62" max="63" width="8.5703125" customWidth="1"/>
    <col min="64" max="64" width="18.28515625" bestFit="1" customWidth="1"/>
    <col min="65" max="65" width="8.5703125" customWidth="1"/>
    <col min="67" max="67" width="18.42578125" customWidth="1"/>
    <col min="68" max="68" width="8.5703125" customWidth="1"/>
  </cols>
  <sheetData>
    <row r="1" spans="1:69" ht="18.75" x14ac:dyDescent="0.3">
      <c r="A1" s="150" t="s">
        <v>180</v>
      </c>
      <c r="B1" s="150"/>
      <c r="C1" s="150"/>
      <c r="D1" s="150"/>
      <c r="E1" s="150"/>
      <c r="F1" s="150"/>
      <c r="G1" s="150"/>
      <c r="H1" s="150"/>
      <c r="I1" s="150"/>
      <c r="J1" s="150"/>
      <c r="K1" s="150"/>
      <c r="L1" s="150"/>
      <c r="M1" s="150"/>
      <c r="N1" s="150"/>
      <c r="O1" s="150"/>
      <c r="P1" s="150"/>
      <c r="Q1" s="150"/>
      <c r="R1" s="150"/>
    </row>
    <row r="2" spans="1:69" ht="15.75" x14ac:dyDescent="0.25">
      <c r="A2" s="151" t="s">
        <v>350</v>
      </c>
      <c r="B2" s="151"/>
      <c r="C2" s="151"/>
      <c r="D2" s="151"/>
      <c r="E2" s="151"/>
      <c r="F2" s="151"/>
      <c r="G2" s="151"/>
      <c r="H2" s="151"/>
      <c r="I2" s="151"/>
      <c r="J2" s="151"/>
      <c r="K2" s="151"/>
      <c r="L2" s="151"/>
      <c r="M2" s="151"/>
      <c r="N2" s="151"/>
      <c r="O2" s="151"/>
      <c r="P2" s="151"/>
      <c r="Q2" s="151"/>
      <c r="R2" s="151"/>
    </row>
    <row r="3" spans="1:69" ht="15.75" x14ac:dyDescent="0.25">
      <c r="A3" s="124"/>
    </row>
    <row r="4" spans="1:69" x14ac:dyDescent="0.25">
      <c r="B4" s="513"/>
      <c r="C4" s="513"/>
      <c r="D4" s="513"/>
      <c r="E4" s="513"/>
      <c r="F4" s="513"/>
      <c r="G4" s="513"/>
      <c r="H4" s="513"/>
      <c r="I4" s="513"/>
      <c r="J4" s="513"/>
      <c r="K4" s="513"/>
      <c r="L4" s="513"/>
      <c r="M4" s="513"/>
      <c r="N4" s="513"/>
      <c r="O4" s="513"/>
      <c r="P4" s="513"/>
      <c r="Q4" s="513"/>
      <c r="R4" s="513"/>
      <c r="AY4" s="14"/>
    </row>
    <row r="5" spans="1:69" ht="15" customHeight="1" x14ac:dyDescent="0.25">
      <c r="A5" s="512" t="s">
        <v>181</v>
      </c>
      <c r="B5" s="512"/>
      <c r="C5" s="512"/>
      <c r="D5" s="511" t="s">
        <v>182</v>
      </c>
      <c r="E5" s="511"/>
      <c r="F5" s="511"/>
      <c r="G5" s="512" t="s">
        <v>183</v>
      </c>
      <c r="H5" s="512"/>
      <c r="I5" s="512"/>
      <c r="J5" s="511" t="s">
        <v>184</v>
      </c>
      <c r="K5" s="511"/>
      <c r="L5" s="511"/>
      <c r="M5" s="512" t="s">
        <v>185</v>
      </c>
      <c r="N5" s="512"/>
      <c r="O5" s="512"/>
      <c r="P5" s="511" t="s">
        <v>186</v>
      </c>
      <c r="Q5" s="511"/>
      <c r="R5" s="511"/>
      <c r="S5" s="512" t="s">
        <v>187</v>
      </c>
      <c r="T5" s="512"/>
      <c r="U5" s="512"/>
      <c r="V5" s="511" t="s">
        <v>188</v>
      </c>
      <c r="W5" s="511"/>
      <c r="X5" s="511"/>
      <c r="Y5" s="512" t="s">
        <v>189</v>
      </c>
      <c r="Z5" s="512"/>
      <c r="AA5" s="512"/>
      <c r="AB5" s="511" t="s">
        <v>190</v>
      </c>
      <c r="AC5" s="511"/>
      <c r="AD5" s="511"/>
      <c r="AE5" s="512" t="s">
        <v>191</v>
      </c>
      <c r="AF5" s="512"/>
      <c r="AG5" s="512"/>
      <c r="AH5" s="511" t="s">
        <v>192</v>
      </c>
      <c r="AI5" s="511"/>
      <c r="AJ5" s="511"/>
      <c r="AK5" s="512" t="s">
        <v>193</v>
      </c>
      <c r="AL5" s="512"/>
      <c r="AM5" s="512"/>
      <c r="AN5" s="511" t="s">
        <v>194</v>
      </c>
      <c r="AO5" s="511"/>
      <c r="AP5" s="511"/>
      <c r="AQ5" s="512" t="s">
        <v>195</v>
      </c>
      <c r="AR5" s="512"/>
      <c r="AS5" s="512"/>
      <c r="AT5" s="511" t="s">
        <v>196</v>
      </c>
      <c r="AU5" s="511"/>
      <c r="AV5" s="511"/>
      <c r="AW5" s="512" t="s">
        <v>197</v>
      </c>
      <c r="AX5" s="512"/>
      <c r="AY5" s="512"/>
      <c r="AZ5" s="511" t="s">
        <v>198</v>
      </c>
      <c r="BA5" s="511"/>
      <c r="BB5" s="511"/>
      <c r="BC5" s="512" t="s">
        <v>218</v>
      </c>
      <c r="BD5" s="512"/>
      <c r="BE5" s="512"/>
      <c r="BF5" s="511" t="s">
        <v>219</v>
      </c>
      <c r="BG5" s="511"/>
      <c r="BH5" s="511"/>
      <c r="BI5" s="512" t="s">
        <v>220</v>
      </c>
      <c r="BJ5" s="512"/>
      <c r="BK5" s="512"/>
      <c r="BL5" s="511" t="s">
        <v>221</v>
      </c>
      <c r="BM5" s="511"/>
      <c r="BN5" s="511"/>
      <c r="BO5" s="512" t="s">
        <v>73</v>
      </c>
      <c r="BP5" s="512"/>
      <c r="BQ5" s="512"/>
    </row>
    <row r="6" spans="1:69" x14ac:dyDescent="0.25">
      <c r="A6" s="153" t="s">
        <v>278</v>
      </c>
      <c r="B6" s="152" t="s">
        <v>279</v>
      </c>
      <c r="C6" s="152" t="s">
        <v>277</v>
      </c>
      <c r="D6" s="157" t="s">
        <v>278</v>
      </c>
      <c r="E6" s="156" t="s">
        <v>279</v>
      </c>
      <c r="F6" s="156" t="s">
        <v>277</v>
      </c>
      <c r="G6" s="153" t="s">
        <v>278</v>
      </c>
      <c r="H6" s="152" t="s">
        <v>279</v>
      </c>
      <c r="I6" s="152" t="s">
        <v>277</v>
      </c>
      <c r="J6" s="157" t="s">
        <v>278</v>
      </c>
      <c r="K6" s="156" t="s">
        <v>279</v>
      </c>
      <c r="L6" s="156" t="s">
        <v>277</v>
      </c>
      <c r="M6" s="153" t="s">
        <v>278</v>
      </c>
      <c r="N6" s="152" t="s">
        <v>279</v>
      </c>
      <c r="O6" s="152" t="s">
        <v>277</v>
      </c>
      <c r="P6" s="157" t="s">
        <v>278</v>
      </c>
      <c r="Q6" s="156" t="s">
        <v>279</v>
      </c>
      <c r="R6" s="156" t="s">
        <v>277</v>
      </c>
      <c r="S6" s="153" t="s">
        <v>278</v>
      </c>
      <c r="T6" s="152" t="s">
        <v>279</v>
      </c>
      <c r="U6" s="152" t="s">
        <v>277</v>
      </c>
      <c r="V6" s="157" t="s">
        <v>278</v>
      </c>
      <c r="W6" s="156" t="s">
        <v>279</v>
      </c>
      <c r="X6" s="156" t="s">
        <v>277</v>
      </c>
      <c r="Y6" s="153" t="s">
        <v>278</v>
      </c>
      <c r="Z6" s="152" t="s">
        <v>279</v>
      </c>
      <c r="AA6" s="152" t="s">
        <v>277</v>
      </c>
      <c r="AB6" s="157" t="s">
        <v>278</v>
      </c>
      <c r="AC6" s="156" t="s">
        <v>279</v>
      </c>
      <c r="AD6" s="156" t="s">
        <v>277</v>
      </c>
      <c r="AE6" s="153" t="s">
        <v>278</v>
      </c>
      <c r="AF6" s="152" t="s">
        <v>279</v>
      </c>
      <c r="AG6" s="152" t="s">
        <v>277</v>
      </c>
      <c r="AH6" s="157" t="s">
        <v>278</v>
      </c>
      <c r="AI6" s="156" t="s">
        <v>279</v>
      </c>
      <c r="AJ6" s="156" t="s">
        <v>277</v>
      </c>
      <c r="AK6" s="153" t="s">
        <v>278</v>
      </c>
      <c r="AL6" s="152" t="s">
        <v>279</v>
      </c>
      <c r="AM6" s="152" t="s">
        <v>277</v>
      </c>
      <c r="AN6" s="157" t="s">
        <v>278</v>
      </c>
      <c r="AO6" s="156" t="s">
        <v>279</v>
      </c>
      <c r="AP6" s="156" t="s">
        <v>277</v>
      </c>
      <c r="AQ6" s="153" t="s">
        <v>278</v>
      </c>
      <c r="AR6" s="152" t="s">
        <v>279</v>
      </c>
      <c r="AS6" s="152" t="s">
        <v>277</v>
      </c>
      <c r="AT6" s="157" t="s">
        <v>278</v>
      </c>
      <c r="AU6" s="156" t="s">
        <v>279</v>
      </c>
      <c r="AV6" s="156" t="s">
        <v>277</v>
      </c>
      <c r="AW6" s="153" t="s">
        <v>278</v>
      </c>
      <c r="AX6" s="152" t="s">
        <v>279</v>
      </c>
      <c r="AY6" s="152" t="s">
        <v>277</v>
      </c>
      <c r="AZ6" s="157" t="s">
        <v>278</v>
      </c>
      <c r="BA6" s="156" t="s">
        <v>279</v>
      </c>
      <c r="BB6" s="156" t="s">
        <v>277</v>
      </c>
      <c r="BC6" s="153" t="s">
        <v>278</v>
      </c>
      <c r="BD6" s="152" t="s">
        <v>279</v>
      </c>
      <c r="BE6" s="152" t="s">
        <v>277</v>
      </c>
      <c r="BF6" s="157" t="s">
        <v>278</v>
      </c>
      <c r="BG6" s="156" t="s">
        <v>279</v>
      </c>
      <c r="BH6" s="156" t="s">
        <v>277</v>
      </c>
      <c r="BI6" s="153" t="s">
        <v>278</v>
      </c>
      <c r="BJ6" s="152" t="s">
        <v>279</v>
      </c>
      <c r="BK6" s="152" t="s">
        <v>277</v>
      </c>
      <c r="BL6" s="157" t="s">
        <v>278</v>
      </c>
      <c r="BM6" s="156" t="s">
        <v>279</v>
      </c>
      <c r="BN6" s="156" t="s">
        <v>277</v>
      </c>
      <c r="BO6" s="153" t="s">
        <v>278</v>
      </c>
      <c r="BP6" s="152" t="s">
        <v>279</v>
      </c>
      <c r="BQ6" s="152" t="s">
        <v>277</v>
      </c>
    </row>
    <row r="7" spans="1:69" s="125" customFormat="1" ht="18.75" customHeight="1" x14ac:dyDescent="0.25">
      <c r="A7" s="155" t="s">
        <v>26</v>
      </c>
      <c r="B7" s="154">
        <v>724</v>
      </c>
      <c r="C7" s="154">
        <v>1</v>
      </c>
      <c r="D7" s="159" t="s">
        <v>31</v>
      </c>
      <c r="E7" s="158">
        <v>726</v>
      </c>
      <c r="F7" s="158">
        <v>1</v>
      </c>
      <c r="G7" s="155" t="s">
        <v>256</v>
      </c>
      <c r="H7" s="154">
        <v>525</v>
      </c>
      <c r="I7" s="154">
        <v>1</v>
      </c>
      <c r="J7" s="159" t="s">
        <v>281</v>
      </c>
      <c r="K7" s="158">
        <v>587</v>
      </c>
      <c r="L7" s="158">
        <v>1</v>
      </c>
      <c r="M7" s="155" t="s">
        <v>12</v>
      </c>
      <c r="N7" s="154">
        <v>783</v>
      </c>
      <c r="O7" s="154">
        <v>1</v>
      </c>
      <c r="P7" s="159" t="s">
        <v>6</v>
      </c>
      <c r="Q7" s="158">
        <v>551</v>
      </c>
      <c r="R7" s="158">
        <v>1</v>
      </c>
      <c r="S7" s="155" t="s">
        <v>7</v>
      </c>
      <c r="T7" s="154">
        <v>485</v>
      </c>
      <c r="U7" s="154">
        <v>1</v>
      </c>
      <c r="V7" s="159" t="s">
        <v>245</v>
      </c>
      <c r="W7" s="158">
        <v>556</v>
      </c>
      <c r="X7" s="158">
        <v>1</v>
      </c>
      <c r="Y7" s="155" t="s">
        <v>4</v>
      </c>
      <c r="Z7" s="154">
        <v>812</v>
      </c>
      <c r="AA7" s="154">
        <v>1</v>
      </c>
      <c r="AB7" s="159" t="s">
        <v>13</v>
      </c>
      <c r="AC7" s="158">
        <v>424</v>
      </c>
      <c r="AD7" s="158">
        <v>1</v>
      </c>
      <c r="AE7" s="155" t="s">
        <v>243</v>
      </c>
      <c r="AF7" s="154">
        <v>653</v>
      </c>
      <c r="AG7" s="154">
        <v>1</v>
      </c>
      <c r="AH7" s="159" t="s">
        <v>256</v>
      </c>
      <c r="AI7" s="158">
        <v>608</v>
      </c>
      <c r="AJ7" s="158">
        <v>1</v>
      </c>
      <c r="AK7" s="155"/>
      <c r="AL7" s="154"/>
      <c r="AM7" s="154">
        <v>1</v>
      </c>
      <c r="AN7" s="159"/>
      <c r="AO7" s="158"/>
      <c r="AP7" s="158">
        <v>1</v>
      </c>
      <c r="AQ7" s="155"/>
      <c r="AR7" s="154"/>
      <c r="AS7" s="154">
        <v>1</v>
      </c>
      <c r="AT7" s="159"/>
      <c r="AU7" s="158"/>
      <c r="AV7" s="158">
        <v>1</v>
      </c>
      <c r="AW7" s="155"/>
      <c r="AX7" s="154"/>
      <c r="AY7" s="154">
        <v>1</v>
      </c>
      <c r="AZ7" s="159"/>
      <c r="BA7" s="158"/>
      <c r="BB7" s="158">
        <v>1</v>
      </c>
      <c r="BC7" s="155"/>
      <c r="BD7" s="154"/>
      <c r="BE7" s="154">
        <v>1</v>
      </c>
      <c r="BF7" s="159"/>
      <c r="BG7" s="158"/>
      <c r="BH7" s="158">
        <v>1</v>
      </c>
      <c r="BI7" s="155"/>
      <c r="BJ7" s="154"/>
      <c r="BK7" s="154">
        <v>1</v>
      </c>
      <c r="BL7" s="159"/>
      <c r="BM7" s="158"/>
      <c r="BN7" s="158">
        <v>1</v>
      </c>
      <c r="BO7" s="155" t="str">
        <f>'Weekly Total League Table'!BO7</f>
        <v>Gary Knight</v>
      </c>
      <c r="BP7" s="154">
        <f>'Weekly Total League Table'!BP7</f>
        <v>5716</v>
      </c>
      <c r="BQ7" s="154">
        <v>1</v>
      </c>
    </row>
    <row r="8" spans="1:69" s="125" customFormat="1" ht="18.75" customHeight="1" x14ac:dyDescent="0.25">
      <c r="A8" s="155" t="s">
        <v>15</v>
      </c>
      <c r="B8" s="154">
        <v>661</v>
      </c>
      <c r="C8" s="154">
        <v>2</v>
      </c>
      <c r="D8" s="159" t="s">
        <v>85</v>
      </c>
      <c r="E8" s="158">
        <v>651</v>
      </c>
      <c r="F8" s="158">
        <v>2</v>
      </c>
      <c r="G8" s="155" t="s">
        <v>83</v>
      </c>
      <c r="H8" s="154">
        <v>517</v>
      </c>
      <c r="I8" s="154">
        <v>2</v>
      </c>
      <c r="J8" s="159" t="s">
        <v>36</v>
      </c>
      <c r="K8" s="158">
        <v>549</v>
      </c>
      <c r="L8" s="158">
        <v>2</v>
      </c>
      <c r="M8" s="155" t="s">
        <v>4</v>
      </c>
      <c r="N8" s="154">
        <v>771</v>
      </c>
      <c r="O8" s="154">
        <v>2</v>
      </c>
      <c r="P8" s="159" t="s">
        <v>12</v>
      </c>
      <c r="Q8" s="158">
        <v>481</v>
      </c>
      <c r="R8" s="158">
        <v>2</v>
      </c>
      <c r="S8" s="155" t="s">
        <v>83</v>
      </c>
      <c r="T8" s="154">
        <v>476</v>
      </c>
      <c r="U8" s="154">
        <v>2</v>
      </c>
      <c r="V8" s="159" t="s">
        <v>12</v>
      </c>
      <c r="W8" s="158">
        <v>506</v>
      </c>
      <c r="X8" s="158">
        <v>2</v>
      </c>
      <c r="Y8" s="155" t="s">
        <v>331</v>
      </c>
      <c r="Z8" s="154">
        <v>772</v>
      </c>
      <c r="AA8" s="154">
        <v>2</v>
      </c>
      <c r="AB8" s="159" t="s">
        <v>85</v>
      </c>
      <c r="AC8" s="158">
        <v>411</v>
      </c>
      <c r="AD8" s="158">
        <v>2</v>
      </c>
      <c r="AE8" s="155" t="s">
        <v>15</v>
      </c>
      <c r="AF8" s="154">
        <v>641</v>
      </c>
      <c r="AG8" s="154">
        <v>2</v>
      </c>
      <c r="AH8" s="159" t="s">
        <v>4</v>
      </c>
      <c r="AI8" s="158">
        <v>603</v>
      </c>
      <c r="AJ8" s="158">
        <v>2</v>
      </c>
      <c r="AK8" s="155"/>
      <c r="AL8" s="154"/>
      <c r="AM8" s="154">
        <v>2</v>
      </c>
      <c r="AN8" s="159"/>
      <c r="AO8" s="158"/>
      <c r="AP8" s="158">
        <v>2</v>
      </c>
      <c r="AQ8" s="155"/>
      <c r="AR8" s="154"/>
      <c r="AS8" s="154">
        <v>2</v>
      </c>
      <c r="AT8" s="159"/>
      <c r="AU8" s="158"/>
      <c r="AV8" s="158">
        <v>2</v>
      </c>
      <c r="AW8" s="155"/>
      <c r="AX8" s="154"/>
      <c r="AY8" s="154">
        <v>2</v>
      </c>
      <c r="AZ8" s="159"/>
      <c r="BA8" s="158"/>
      <c r="BB8" s="158">
        <v>2</v>
      </c>
      <c r="BC8" s="155"/>
      <c r="BD8" s="154"/>
      <c r="BE8" s="154">
        <v>2</v>
      </c>
      <c r="BF8" s="159"/>
      <c r="BG8" s="158"/>
      <c r="BH8" s="158">
        <v>2</v>
      </c>
      <c r="BI8" s="155"/>
      <c r="BJ8" s="154"/>
      <c r="BK8" s="154">
        <v>2</v>
      </c>
      <c r="BL8" s="159"/>
      <c r="BM8" s="158"/>
      <c r="BN8" s="158">
        <v>2</v>
      </c>
      <c r="BO8" s="155" t="str">
        <f>'Weekly Total League Table'!BO8</f>
        <v>Nathan Hepke</v>
      </c>
      <c r="BP8" s="154">
        <f>'Weekly Total League Table'!BP8</f>
        <v>5455</v>
      </c>
      <c r="BQ8" s="154">
        <v>2</v>
      </c>
    </row>
    <row r="9" spans="1:69" s="125" customFormat="1" ht="18.75" customHeight="1" x14ac:dyDescent="0.25">
      <c r="A9" s="155" t="s">
        <v>243</v>
      </c>
      <c r="B9" s="154">
        <v>588</v>
      </c>
      <c r="C9" s="154">
        <v>3</v>
      </c>
      <c r="D9" s="159" t="s">
        <v>333</v>
      </c>
      <c r="E9" s="158">
        <v>542</v>
      </c>
      <c r="F9" s="158">
        <v>3</v>
      </c>
      <c r="G9" s="155" t="s">
        <v>8</v>
      </c>
      <c r="H9" s="154">
        <v>512</v>
      </c>
      <c r="I9" s="154">
        <v>3</v>
      </c>
      <c r="J9" s="159" t="s">
        <v>244</v>
      </c>
      <c r="K9" s="158">
        <v>541</v>
      </c>
      <c r="L9" s="158">
        <v>3</v>
      </c>
      <c r="M9" s="155" t="s">
        <v>15</v>
      </c>
      <c r="N9" s="154">
        <v>750</v>
      </c>
      <c r="O9" s="154">
        <v>3</v>
      </c>
      <c r="P9" s="159" t="s">
        <v>14</v>
      </c>
      <c r="Q9" s="158">
        <v>448</v>
      </c>
      <c r="R9" s="158">
        <v>3</v>
      </c>
      <c r="S9" s="155" t="s">
        <v>253</v>
      </c>
      <c r="T9" s="154">
        <v>476</v>
      </c>
      <c r="U9" s="154">
        <v>3</v>
      </c>
      <c r="V9" s="159" t="s">
        <v>28</v>
      </c>
      <c r="W9" s="158">
        <v>501</v>
      </c>
      <c r="X9" s="158">
        <v>3</v>
      </c>
      <c r="Y9" s="155" t="s">
        <v>84</v>
      </c>
      <c r="Z9" s="154">
        <v>709</v>
      </c>
      <c r="AA9" s="154">
        <v>3</v>
      </c>
      <c r="AB9" s="159" t="s">
        <v>254</v>
      </c>
      <c r="AC9" s="158">
        <v>380</v>
      </c>
      <c r="AD9" s="158">
        <v>3</v>
      </c>
      <c r="AE9" s="155" t="s">
        <v>19</v>
      </c>
      <c r="AF9" s="154">
        <v>619</v>
      </c>
      <c r="AG9" s="154">
        <v>3</v>
      </c>
      <c r="AH9" s="159" t="s">
        <v>14</v>
      </c>
      <c r="AI9" s="158">
        <v>593</v>
      </c>
      <c r="AJ9" s="158">
        <v>3</v>
      </c>
      <c r="AK9" s="155"/>
      <c r="AL9" s="154"/>
      <c r="AM9" s="154">
        <v>3</v>
      </c>
      <c r="AN9" s="159"/>
      <c r="AO9" s="158"/>
      <c r="AP9" s="158">
        <v>3</v>
      </c>
      <c r="AQ9" s="155"/>
      <c r="AR9" s="154"/>
      <c r="AS9" s="154">
        <v>3</v>
      </c>
      <c r="AT9" s="159"/>
      <c r="AU9" s="158"/>
      <c r="AV9" s="158">
        <v>3</v>
      </c>
      <c r="AW9" s="155"/>
      <c r="AX9" s="154"/>
      <c r="AY9" s="154">
        <v>3</v>
      </c>
      <c r="AZ9" s="159"/>
      <c r="BA9" s="158"/>
      <c r="BB9" s="158">
        <v>3</v>
      </c>
      <c r="BC9" s="155"/>
      <c r="BD9" s="154"/>
      <c r="BE9" s="154">
        <v>3</v>
      </c>
      <c r="BF9" s="159"/>
      <c r="BG9" s="158"/>
      <c r="BH9" s="158">
        <v>3</v>
      </c>
      <c r="BI9" s="155"/>
      <c r="BJ9" s="154"/>
      <c r="BK9" s="154">
        <v>3</v>
      </c>
      <c r="BL9" s="159"/>
      <c r="BM9" s="158"/>
      <c r="BN9" s="158">
        <v>3</v>
      </c>
      <c r="BO9" s="155" t="str">
        <f>'Weekly Total League Table'!BO9</f>
        <v>Josh Thompson</v>
      </c>
      <c r="BP9" s="154">
        <f>'Weekly Total League Table'!BP9</f>
        <v>5434</v>
      </c>
      <c r="BQ9" s="154">
        <v>3</v>
      </c>
    </row>
    <row r="10" spans="1:69" s="125" customFormat="1" ht="18.75" customHeight="1" x14ac:dyDescent="0.25">
      <c r="A10" s="155" t="s">
        <v>245</v>
      </c>
      <c r="B10" s="154">
        <v>561</v>
      </c>
      <c r="C10" s="154">
        <v>4</v>
      </c>
      <c r="D10" s="159" t="s">
        <v>15</v>
      </c>
      <c r="E10" s="158">
        <v>496</v>
      </c>
      <c r="F10" s="158">
        <v>4</v>
      </c>
      <c r="G10" s="155" t="s">
        <v>85</v>
      </c>
      <c r="H10" s="154">
        <v>504</v>
      </c>
      <c r="I10" s="154">
        <v>4</v>
      </c>
      <c r="J10" s="159" t="s">
        <v>15</v>
      </c>
      <c r="K10" s="158">
        <v>526</v>
      </c>
      <c r="L10" s="158">
        <v>4</v>
      </c>
      <c r="M10" s="155" t="s">
        <v>14</v>
      </c>
      <c r="N10" s="154">
        <v>706</v>
      </c>
      <c r="O10" s="154">
        <v>4</v>
      </c>
      <c r="P10" s="159" t="s">
        <v>30</v>
      </c>
      <c r="Q10" s="158">
        <v>447</v>
      </c>
      <c r="R10" s="158">
        <v>4</v>
      </c>
      <c r="S10" s="155" t="s">
        <v>14</v>
      </c>
      <c r="T10" s="154">
        <v>460</v>
      </c>
      <c r="U10" s="154">
        <v>4</v>
      </c>
      <c r="V10" s="159" t="s">
        <v>243</v>
      </c>
      <c r="W10" s="158">
        <v>492</v>
      </c>
      <c r="X10" s="158">
        <v>4</v>
      </c>
      <c r="Y10" s="155" t="s">
        <v>23</v>
      </c>
      <c r="Z10" s="154">
        <v>704</v>
      </c>
      <c r="AA10" s="154">
        <v>4</v>
      </c>
      <c r="AB10" s="159" t="s">
        <v>28</v>
      </c>
      <c r="AC10" s="158">
        <v>358</v>
      </c>
      <c r="AD10" s="158">
        <v>4</v>
      </c>
      <c r="AE10" s="155" t="s">
        <v>281</v>
      </c>
      <c r="AF10" s="154">
        <v>602</v>
      </c>
      <c r="AG10" s="154">
        <v>4</v>
      </c>
      <c r="AH10" s="159" t="s">
        <v>331</v>
      </c>
      <c r="AI10" s="158">
        <v>576</v>
      </c>
      <c r="AJ10" s="158">
        <v>4</v>
      </c>
      <c r="AK10" s="155"/>
      <c r="AL10" s="154"/>
      <c r="AM10" s="154">
        <v>4</v>
      </c>
      <c r="AN10" s="159"/>
      <c r="AO10" s="158"/>
      <c r="AP10" s="158">
        <v>4</v>
      </c>
      <c r="AQ10" s="155"/>
      <c r="AR10" s="154"/>
      <c r="AS10" s="154">
        <v>4</v>
      </c>
      <c r="AT10" s="159"/>
      <c r="AU10" s="158"/>
      <c r="AV10" s="158">
        <v>4</v>
      </c>
      <c r="AW10" s="155"/>
      <c r="AX10" s="154"/>
      <c r="AY10" s="154">
        <v>4</v>
      </c>
      <c r="AZ10" s="159"/>
      <c r="BA10" s="158"/>
      <c r="BB10" s="158">
        <v>4</v>
      </c>
      <c r="BC10" s="155"/>
      <c r="BD10" s="154"/>
      <c r="BE10" s="154">
        <v>4</v>
      </c>
      <c r="BF10" s="159"/>
      <c r="BG10" s="158"/>
      <c r="BH10" s="158">
        <v>4</v>
      </c>
      <c r="BI10" s="155"/>
      <c r="BJ10" s="154"/>
      <c r="BK10" s="154">
        <v>4</v>
      </c>
      <c r="BL10" s="159"/>
      <c r="BM10" s="158"/>
      <c r="BN10" s="158">
        <v>4</v>
      </c>
      <c r="BO10" s="155" t="str">
        <f>'Weekly Total League Table'!BO10</f>
        <v>Colin Inkson 2</v>
      </c>
      <c r="BP10" s="154">
        <f>'Weekly Total League Table'!BP10</f>
        <v>5350</v>
      </c>
      <c r="BQ10" s="154">
        <v>4</v>
      </c>
    </row>
    <row r="11" spans="1:69" s="125" customFormat="1" ht="18.75" customHeight="1" x14ac:dyDescent="0.25">
      <c r="A11" s="155" t="s">
        <v>84</v>
      </c>
      <c r="B11" s="154">
        <v>552</v>
      </c>
      <c r="C11" s="154">
        <v>5</v>
      </c>
      <c r="D11" s="159" t="s">
        <v>243</v>
      </c>
      <c r="E11" s="158">
        <v>489</v>
      </c>
      <c r="F11" s="158">
        <v>5</v>
      </c>
      <c r="G11" s="155" t="s">
        <v>247</v>
      </c>
      <c r="H11" s="154">
        <v>473</v>
      </c>
      <c r="I11" s="154">
        <v>5</v>
      </c>
      <c r="J11" s="159" t="s">
        <v>26</v>
      </c>
      <c r="K11" s="158">
        <v>526</v>
      </c>
      <c r="L11" s="158">
        <v>5</v>
      </c>
      <c r="M11" s="155" t="s">
        <v>28</v>
      </c>
      <c r="N11" s="154">
        <v>691</v>
      </c>
      <c r="O11" s="154">
        <v>5</v>
      </c>
      <c r="P11" s="159" t="s">
        <v>13</v>
      </c>
      <c r="Q11" s="158">
        <v>443</v>
      </c>
      <c r="R11" s="158">
        <v>5</v>
      </c>
      <c r="S11" s="155" t="s">
        <v>3</v>
      </c>
      <c r="T11" s="154">
        <v>459</v>
      </c>
      <c r="U11" s="154">
        <v>5</v>
      </c>
      <c r="V11" s="159" t="s">
        <v>23</v>
      </c>
      <c r="W11" s="158">
        <v>459</v>
      </c>
      <c r="X11" s="158">
        <v>5</v>
      </c>
      <c r="Y11" s="155" t="s">
        <v>82</v>
      </c>
      <c r="Z11" s="154">
        <v>698</v>
      </c>
      <c r="AA11" s="154">
        <v>5</v>
      </c>
      <c r="AB11" s="159" t="s">
        <v>30</v>
      </c>
      <c r="AC11" s="158">
        <v>357</v>
      </c>
      <c r="AD11" s="158">
        <v>5</v>
      </c>
      <c r="AE11" s="155" t="s">
        <v>6</v>
      </c>
      <c r="AF11" s="154">
        <v>584</v>
      </c>
      <c r="AG11" s="154">
        <v>5</v>
      </c>
      <c r="AH11" s="159" t="s">
        <v>7</v>
      </c>
      <c r="AI11" s="158">
        <v>573</v>
      </c>
      <c r="AJ11" s="158">
        <v>5</v>
      </c>
      <c r="AK11" s="155"/>
      <c r="AL11" s="154"/>
      <c r="AM11" s="154">
        <v>5</v>
      </c>
      <c r="AN11" s="159"/>
      <c r="AO11" s="158"/>
      <c r="AP11" s="158">
        <v>5</v>
      </c>
      <c r="AQ11" s="155"/>
      <c r="AR11" s="154"/>
      <c r="AS11" s="154">
        <v>5</v>
      </c>
      <c r="AT11" s="159"/>
      <c r="AU11" s="158"/>
      <c r="AV11" s="158">
        <v>5</v>
      </c>
      <c r="AW11" s="155"/>
      <c r="AX11" s="154"/>
      <c r="AY11" s="154">
        <v>5</v>
      </c>
      <c r="AZ11" s="159"/>
      <c r="BA11" s="158"/>
      <c r="BB11" s="158">
        <v>5</v>
      </c>
      <c r="BC11" s="155"/>
      <c r="BD11" s="154"/>
      <c r="BE11" s="154">
        <v>5</v>
      </c>
      <c r="BF11" s="159"/>
      <c r="BG11" s="158"/>
      <c r="BH11" s="158">
        <v>5</v>
      </c>
      <c r="BI11" s="155"/>
      <c r="BJ11" s="154"/>
      <c r="BK11" s="154">
        <v>5</v>
      </c>
      <c r="BL11" s="159"/>
      <c r="BM11" s="158"/>
      <c r="BN11" s="158">
        <v>5</v>
      </c>
      <c r="BO11" s="155" t="str">
        <f>'Weekly Total League Table'!BO11</f>
        <v>Ian Glayzer</v>
      </c>
      <c r="BP11" s="154">
        <f>'Weekly Total League Table'!BP11</f>
        <v>5320</v>
      </c>
      <c r="BQ11" s="154">
        <v>5</v>
      </c>
    </row>
    <row r="12" spans="1:69" s="125" customFormat="1" ht="18.75" customHeight="1" x14ac:dyDescent="0.25">
      <c r="A12" s="155" t="s">
        <v>31</v>
      </c>
      <c r="B12" s="154">
        <v>529</v>
      </c>
      <c r="C12" s="154">
        <v>6</v>
      </c>
      <c r="D12" s="159" t="s">
        <v>24</v>
      </c>
      <c r="E12" s="158">
        <v>482</v>
      </c>
      <c r="F12" s="158">
        <v>6</v>
      </c>
      <c r="G12" s="155" t="s">
        <v>46</v>
      </c>
      <c r="H12" s="154">
        <v>473</v>
      </c>
      <c r="I12" s="154">
        <v>6</v>
      </c>
      <c r="J12" s="159" t="s">
        <v>24</v>
      </c>
      <c r="K12" s="158">
        <v>522</v>
      </c>
      <c r="L12" s="158">
        <v>6</v>
      </c>
      <c r="M12" s="155" t="s">
        <v>84</v>
      </c>
      <c r="N12" s="154">
        <v>630</v>
      </c>
      <c r="O12" s="154">
        <v>6</v>
      </c>
      <c r="P12" s="159" t="s">
        <v>229</v>
      </c>
      <c r="Q12" s="158">
        <v>425</v>
      </c>
      <c r="R12" s="158">
        <v>6</v>
      </c>
      <c r="S12" s="155" t="s">
        <v>229</v>
      </c>
      <c r="T12" s="154">
        <v>444</v>
      </c>
      <c r="U12" s="154">
        <v>6</v>
      </c>
      <c r="V12" s="159" t="s">
        <v>110</v>
      </c>
      <c r="W12" s="158">
        <v>453</v>
      </c>
      <c r="X12" s="158">
        <v>6</v>
      </c>
      <c r="Y12" s="155" t="s">
        <v>3</v>
      </c>
      <c r="Z12" s="154">
        <v>698</v>
      </c>
      <c r="AA12" s="154">
        <v>6</v>
      </c>
      <c r="AB12" s="159" t="s">
        <v>12</v>
      </c>
      <c r="AC12" s="158">
        <v>354</v>
      </c>
      <c r="AD12" s="158">
        <v>6</v>
      </c>
      <c r="AE12" s="155" t="s">
        <v>26</v>
      </c>
      <c r="AF12" s="154">
        <v>569</v>
      </c>
      <c r="AG12" s="154">
        <v>6</v>
      </c>
      <c r="AH12" s="159" t="s">
        <v>3</v>
      </c>
      <c r="AI12" s="158">
        <v>572</v>
      </c>
      <c r="AJ12" s="158">
        <v>6</v>
      </c>
      <c r="AK12" s="155"/>
      <c r="AL12" s="154"/>
      <c r="AM12" s="154">
        <v>6</v>
      </c>
      <c r="AN12" s="159"/>
      <c r="AO12" s="158"/>
      <c r="AP12" s="158">
        <v>6</v>
      </c>
      <c r="AQ12" s="155"/>
      <c r="AR12" s="154"/>
      <c r="AS12" s="154">
        <v>6</v>
      </c>
      <c r="AT12" s="159"/>
      <c r="AU12" s="158"/>
      <c r="AV12" s="158">
        <v>6</v>
      </c>
      <c r="AW12" s="155"/>
      <c r="AX12" s="154"/>
      <c r="AY12" s="154">
        <v>6</v>
      </c>
      <c r="AZ12" s="159"/>
      <c r="BA12" s="158"/>
      <c r="BB12" s="158">
        <v>6</v>
      </c>
      <c r="BC12" s="155"/>
      <c r="BD12" s="154"/>
      <c r="BE12" s="154">
        <v>6</v>
      </c>
      <c r="BF12" s="159"/>
      <c r="BG12" s="158"/>
      <c r="BH12" s="158">
        <v>6</v>
      </c>
      <c r="BI12" s="155"/>
      <c r="BJ12" s="154"/>
      <c r="BK12" s="154">
        <v>6</v>
      </c>
      <c r="BL12" s="159"/>
      <c r="BM12" s="158"/>
      <c r="BN12" s="158">
        <v>6</v>
      </c>
      <c r="BO12" s="155" t="str">
        <f>'Weekly Total League Table'!BO12</f>
        <v>John Armstrong</v>
      </c>
      <c r="BP12" s="154">
        <f>'Weekly Total League Table'!BP12</f>
        <v>5317</v>
      </c>
      <c r="BQ12" s="154">
        <v>6</v>
      </c>
    </row>
    <row r="13" spans="1:69" s="125" customFormat="1" ht="18.75" customHeight="1" x14ac:dyDescent="0.25">
      <c r="A13" s="155" t="s">
        <v>24</v>
      </c>
      <c r="B13" s="154">
        <v>516</v>
      </c>
      <c r="C13" s="154">
        <v>7</v>
      </c>
      <c r="D13" s="159" t="s">
        <v>254</v>
      </c>
      <c r="E13" s="158">
        <v>474</v>
      </c>
      <c r="F13" s="158">
        <v>7</v>
      </c>
      <c r="G13" s="155" t="s">
        <v>31</v>
      </c>
      <c r="H13" s="154">
        <v>468</v>
      </c>
      <c r="I13" s="154">
        <v>7</v>
      </c>
      <c r="J13" s="159" t="s">
        <v>4</v>
      </c>
      <c r="K13" s="158">
        <v>516</v>
      </c>
      <c r="L13" s="158">
        <v>7</v>
      </c>
      <c r="M13" s="155" t="s">
        <v>6</v>
      </c>
      <c r="N13" s="154">
        <v>619</v>
      </c>
      <c r="O13" s="154">
        <v>7</v>
      </c>
      <c r="P13" s="159" t="s">
        <v>28</v>
      </c>
      <c r="Q13" s="158">
        <v>425</v>
      </c>
      <c r="R13" s="158">
        <v>7</v>
      </c>
      <c r="S13" s="155" t="s">
        <v>4</v>
      </c>
      <c r="T13" s="154">
        <v>440</v>
      </c>
      <c r="U13" s="154">
        <v>7</v>
      </c>
      <c r="V13" s="159" t="s">
        <v>348</v>
      </c>
      <c r="W13" s="158">
        <v>449</v>
      </c>
      <c r="X13" s="158">
        <v>7</v>
      </c>
      <c r="Y13" s="155" t="s">
        <v>26</v>
      </c>
      <c r="Z13" s="154">
        <v>687</v>
      </c>
      <c r="AA13" s="154">
        <v>7</v>
      </c>
      <c r="AB13" s="159" t="s">
        <v>46</v>
      </c>
      <c r="AC13" s="158">
        <v>354</v>
      </c>
      <c r="AD13" s="158">
        <v>7</v>
      </c>
      <c r="AE13" s="155" t="s">
        <v>10</v>
      </c>
      <c r="AF13" s="154">
        <v>550</v>
      </c>
      <c r="AG13" s="154">
        <v>7</v>
      </c>
      <c r="AH13" s="159" t="s">
        <v>23</v>
      </c>
      <c r="AI13" s="158">
        <v>569</v>
      </c>
      <c r="AJ13" s="158">
        <v>7</v>
      </c>
      <c r="AK13" s="155"/>
      <c r="AL13" s="154"/>
      <c r="AM13" s="154">
        <v>7</v>
      </c>
      <c r="AN13" s="159"/>
      <c r="AO13" s="158"/>
      <c r="AP13" s="158">
        <v>7</v>
      </c>
      <c r="AQ13" s="155"/>
      <c r="AR13" s="154"/>
      <c r="AS13" s="154">
        <v>7</v>
      </c>
      <c r="AT13" s="159"/>
      <c r="AU13" s="158"/>
      <c r="AV13" s="158">
        <v>7</v>
      </c>
      <c r="AW13" s="155"/>
      <c r="AX13" s="154"/>
      <c r="AY13" s="154">
        <v>7</v>
      </c>
      <c r="AZ13" s="159"/>
      <c r="BA13" s="158"/>
      <c r="BB13" s="158">
        <v>7</v>
      </c>
      <c r="BC13" s="155"/>
      <c r="BD13" s="154"/>
      <c r="BE13" s="154">
        <v>7</v>
      </c>
      <c r="BF13" s="159"/>
      <c r="BG13" s="158"/>
      <c r="BH13" s="158">
        <v>7</v>
      </c>
      <c r="BI13" s="155"/>
      <c r="BJ13" s="154"/>
      <c r="BK13" s="154">
        <v>7</v>
      </c>
      <c r="BL13" s="159"/>
      <c r="BM13" s="158"/>
      <c r="BN13" s="158">
        <v>7</v>
      </c>
      <c r="BO13" s="155" t="str">
        <f>'Weekly Total League Table'!BO13</f>
        <v>Jordan Budgen</v>
      </c>
      <c r="BP13" s="154">
        <f>'Weekly Total League Table'!BP13</f>
        <v>5275</v>
      </c>
      <c r="BQ13" s="154">
        <v>7</v>
      </c>
    </row>
    <row r="14" spans="1:69" s="125" customFormat="1" ht="18.75" customHeight="1" x14ac:dyDescent="0.25">
      <c r="A14" s="155" t="s">
        <v>4</v>
      </c>
      <c r="B14" s="154">
        <v>515</v>
      </c>
      <c r="C14" s="154">
        <v>8</v>
      </c>
      <c r="D14" s="159" t="s">
        <v>82</v>
      </c>
      <c r="E14" s="158">
        <v>459</v>
      </c>
      <c r="F14" s="158">
        <v>8</v>
      </c>
      <c r="G14" s="155" t="s">
        <v>82</v>
      </c>
      <c r="H14" s="154">
        <v>466</v>
      </c>
      <c r="I14" s="154">
        <v>8</v>
      </c>
      <c r="J14" s="159" t="s">
        <v>30</v>
      </c>
      <c r="K14" s="158">
        <v>516</v>
      </c>
      <c r="L14" s="158">
        <v>8</v>
      </c>
      <c r="M14" s="155" t="s">
        <v>242</v>
      </c>
      <c r="N14" s="154">
        <v>619</v>
      </c>
      <c r="O14" s="154">
        <v>8</v>
      </c>
      <c r="P14" s="159" t="s">
        <v>247</v>
      </c>
      <c r="Q14" s="158">
        <v>407</v>
      </c>
      <c r="R14" s="158">
        <v>8</v>
      </c>
      <c r="S14" s="155" t="s">
        <v>39</v>
      </c>
      <c r="T14" s="154">
        <v>427</v>
      </c>
      <c r="U14" s="154">
        <v>8</v>
      </c>
      <c r="V14" s="159" t="s">
        <v>26</v>
      </c>
      <c r="W14" s="158">
        <v>446</v>
      </c>
      <c r="X14" s="158">
        <v>8</v>
      </c>
      <c r="Y14" s="155" t="s">
        <v>15</v>
      </c>
      <c r="Z14" s="154">
        <v>682</v>
      </c>
      <c r="AA14" s="154">
        <v>8</v>
      </c>
      <c r="AB14" s="159" t="s">
        <v>19</v>
      </c>
      <c r="AC14" s="158">
        <v>343</v>
      </c>
      <c r="AD14" s="158">
        <v>8</v>
      </c>
      <c r="AE14" s="155" t="s">
        <v>7</v>
      </c>
      <c r="AF14" s="154">
        <v>549</v>
      </c>
      <c r="AG14" s="154">
        <v>8</v>
      </c>
      <c r="AH14" s="159" t="s">
        <v>19</v>
      </c>
      <c r="AI14" s="158">
        <v>555</v>
      </c>
      <c r="AJ14" s="158">
        <v>8</v>
      </c>
      <c r="AK14" s="155"/>
      <c r="AL14" s="154"/>
      <c r="AM14" s="154">
        <v>8</v>
      </c>
      <c r="AN14" s="159"/>
      <c r="AO14" s="158"/>
      <c r="AP14" s="158">
        <v>8</v>
      </c>
      <c r="AQ14" s="155"/>
      <c r="AR14" s="154"/>
      <c r="AS14" s="154">
        <v>8</v>
      </c>
      <c r="AT14" s="159"/>
      <c r="AU14" s="158"/>
      <c r="AV14" s="158">
        <v>8</v>
      </c>
      <c r="AW14" s="155"/>
      <c r="AX14" s="154"/>
      <c r="AY14" s="154">
        <v>8</v>
      </c>
      <c r="AZ14" s="159"/>
      <c r="BA14" s="158"/>
      <c r="BB14" s="158">
        <v>8</v>
      </c>
      <c r="BC14" s="155"/>
      <c r="BD14" s="154"/>
      <c r="BE14" s="154">
        <v>8</v>
      </c>
      <c r="BF14" s="159"/>
      <c r="BG14" s="158"/>
      <c r="BH14" s="158">
        <v>8</v>
      </c>
      <c r="BI14" s="155"/>
      <c r="BJ14" s="154"/>
      <c r="BK14" s="154">
        <v>8</v>
      </c>
      <c r="BL14" s="159"/>
      <c r="BM14" s="158"/>
      <c r="BN14" s="158">
        <v>8</v>
      </c>
      <c r="BO14" s="155" t="str">
        <f>'Weekly Total League Table'!BO14</f>
        <v>Nicky Caunce</v>
      </c>
      <c r="BP14" s="154">
        <f>'Weekly Total League Table'!BP14</f>
        <v>5249</v>
      </c>
      <c r="BQ14" s="154">
        <v>8</v>
      </c>
    </row>
    <row r="15" spans="1:69" s="125" customFormat="1" ht="18.75" customHeight="1" x14ac:dyDescent="0.25">
      <c r="A15" s="155" t="s">
        <v>348</v>
      </c>
      <c r="B15" s="154">
        <v>514</v>
      </c>
      <c r="C15" s="154">
        <v>9</v>
      </c>
      <c r="D15" s="159" t="s">
        <v>36</v>
      </c>
      <c r="E15" s="158">
        <v>454</v>
      </c>
      <c r="F15" s="158">
        <v>9</v>
      </c>
      <c r="G15" s="155" t="s">
        <v>244</v>
      </c>
      <c r="H15" s="154">
        <v>459</v>
      </c>
      <c r="I15" s="154">
        <v>9</v>
      </c>
      <c r="J15" s="159" t="s">
        <v>18</v>
      </c>
      <c r="K15" s="158">
        <v>510</v>
      </c>
      <c r="L15" s="158">
        <v>9</v>
      </c>
      <c r="M15" s="155" t="s">
        <v>24</v>
      </c>
      <c r="N15" s="154">
        <v>619</v>
      </c>
      <c r="O15" s="154">
        <v>9</v>
      </c>
      <c r="P15" s="159" t="s">
        <v>85</v>
      </c>
      <c r="Q15" s="158">
        <v>400</v>
      </c>
      <c r="R15" s="158">
        <v>9</v>
      </c>
      <c r="S15" s="155" t="s">
        <v>82</v>
      </c>
      <c r="T15" s="154">
        <v>425</v>
      </c>
      <c r="U15" s="154">
        <v>9</v>
      </c>
      <c r="V15" s="159" t="s">
        <v>30</v>
      </c>
      <c r="W15" s="158">
        <v>432</v>
      </c>
      <c r="X15" s="158">
        <v>9</v>
      </c>
      <c r="Y15" s="155" t="s">
        <v>31</v>
      </c>
      <c r="Z15" s="154">
        <v>665</v>
      </c>
      <c r="AA15" s="154">
        <v>9</v>
      </c>
      <c r="AB15" s="159" t="s">
        <v>32</v>
      </c>
      <c r="AC15" s="158">
        <v>342</v>
      </c>
      <c r="AD15" s="158">
        <v>9</v>
      </c>
      <c r="AE15" s="155" t="s">
        <v>24</v>
      </c>
      <c r="AF15" s="154">
        <v>547</v>
      </c>
      <c r="AG15" s="154">
        <v>9</v>
      </c>
      <c r="AH15" s="159" t="s">
        <v>244</v>
      </c>
      <c r="AI15" s="158">
        <v>519</v>
      </c>
      <c r="AJ15" s="158">
        <v>9</v>
      </c>
      <c r="AK15" s="155"/>
      <c r="AL15" s="154"/>
      <c r="AM15" s="154">
        <v>9</v>
      </c>
      <c r="AN15" s="159"/>
      <c r="AO15" s="158"/>
      <c r="AP15" s="158">
        <v>9</v>
      </c>
      <c r="AQ15" s="155"/>
      <c r="AR15" s="154"/>
      <c r="AS15" s="154">
        <v>9</v>
      </c>
      <c r="AT15" s="159"/>
      <c r="AU15" s="158"/>
      <c r="AV15" s="158">
        <v>9</v>
      </c>
      <c r="AW15" s="155"/>
      <c r="AX15" s="154"/>
      <c r="AY15" s="154">
        <v>9</v>
      </c>
      <c r="AZ15" s="159"/>
      <c r="BA15" s="158"/>
      <c r="BB15" s="158">
        <v>9</v>
      </c>
      <c r="BC15" s="155"/>
      <c r="BD15" s="154"/>
      <c r="BE15" s="154">
        <v>9</v>
      </c>
      <c r="BF15" s="159"/>
      <c r="BG15" s="158"/>
      <c r="BH15" s="158">
        <v>9</v>
      </c>
      <c r="BI15" s="155"/>
      <c r="BJ15" s="154"/>
      <c r="BK15" s="154">
        <v>9</v>
      </c>
      <c r="BL15" s="159"/>
      <c r="BM15" s="158"/>
      <c r="BN15" s="158">
        <v>9</v>
      </c>
      <c r="BO15" s="155" t="str">
        <f>'Weekly Total League Table'!BO15</f>
        <v>Tom Hartley</v>
      </c>
      <c r="BP15" s="154">
        <f>'Weekly Total League Table'!BP15</f>
        <v>5174</v>
      </c>
      <c r="BQ15" s="154">
        <v>9</v>
      </c>
    </row>
    <row r="16" spans="1:69" s="125" customFormat="1" ht="18.75" customHeight="1" x14ac:dyDescent="0.25">
      <c r="A16" s="155" t="s">
        <v>6</v>
      </c>
      <c r="B16" s="154">
        <v>498</v>
      </c>
      <c r="C16" s="154">
        <v>10</v>
      </c>
      <c r="D16" s="159" t="s">
        <v>332</v>
      </c>
      <c r="E16" s="158">
        <v>449</v>
      </c>
      <c r="F16" s="158">
        <v>10</v>
      </c>
      <c r="G16" s="155" t="s">
        <v>23</v>
      </c>
      <c r="H16" s="154">
        <v>458</v>
      </c>
      <c r="I16" s="154">
        <v>10</v>
      </c>
      <c r="J16" s="159" t="s">
        <v>322</v>
      </c>
      <c r="K16" s="158">
        <v>506</v>
      </c>
      <c r="L16" s="158">
        <v>10</v>
      </c>
      <c r="M16" s="155" t="s">
        <v>25</v>
      </c>
      <c r="N16" s="154">
        <v>601</v>
      </c>
      <c r="O16" s="154">
        <v>10</v>
      </c>
      <c r="P16" s="159" t="s">
        <v>83</v>
      </c>
      <c r="Q16" s="158">
        <v>371</v>
      </c>
      <c r="R16" s="158">
        <v>10</v>
      </c>
      <c r="S16" s="155" t="s">
        <v>252</v>
      </c>
      <c r="T16" s="154">
        <v>419</v>
      </c>
      <c r="U16" s="154">
        <v>10</v>
      </c>
      <c r="V16" s="159" t="s">
        <v>322</v>
      </c>
      <c r="W16" s="158">
        <v>431</v>
      </c>
      <c r="X16" s="158">
        <v>10</v>
      </c>
      <c r="Y16" s="155" t="s">
        <v>12</v>
      </c>
      <c r="Z16" s="154">
        <v>658</v>
      </c>
      <c r="AA16" s="154">
        <v>10</v>
      </c>
      <c r="AB16" s="159" t="s">
        <v>250</v>
      </c>
      <c r="AC16" s="158">
        <v>329</v>
      </c>
      <c r="AD16" s="158">
        <v>10</v>
      </c>
      <c r="AE16" s="155" t="s">
        <v>230</v>
      </c>
      <c r="AF16" s="154">
        <v>538</v>
      </c>
      <c r="AG16" s="154">
        <v>10</v>
      </c>
      <c r="AH16" s="159" t="s">
        <v>281</v>
      </c>
      <c r="AI16" s="158">
        <v>517</v>
      </c>
      <c r="AJ16" s="158">
        <v>10</v>
      </c>
      <c r="AK16" s="155"/>
      <c r="AL16" s="154"/>
      <c r="AM16" s="154">
        <v>10</v>
      </c>
      <c r="AN16" s="159"/>
      <c r="AO16" s="158"/>
      <c r="AP16" s="158">
        <v>10</v>
      </c>
      <c r="AQ16" s="155"/>
      <c r="AR16" s="154"/>
      <c r="AS16" s="154">
        <v>10</v>
      </c>
      <c r="AT16" s="159"/>
      <c r="AU16" s="158"/>
      <c r="AV16" s="158">
        <v>10</v>
      </c>
      <c r="AW16" s="155"/>
      <c r="AX16" s="154"/>
      <c r="AY16" s="154">
        <v>10</v>
      </c>
      <c r="AZ16" s="159"/>
      <c r="BA16" s="158"/>
      <c r="BB16" s="158">
        <v>10</v>
      </c>
      <c r="BC16" s="155"/>
      <c r="BD16" s="154"/>
      <c r="BE16" s="154">
        <v>10</v>
      </c>
      <c r="BF16" s="159"/>
      <c r="BG16" s="158"/>
      <c r="BH16" s="158">
        <v>10</v>
      </c>
      <c r="BI16" s="155"/>
      <c r="BJ16" s="154"/>
      <c r="BK16" s="154">
        <v>10</v>
      </c>
      <c r="BL16" s="159"/>
      <c r="BM16" s="158"/>
      <c r="BN16" s="158">
        <v>10</v>
      </c>
      <c r="BO16" s="155" t="str">
        <f>'Weekly Total League Table'!BO16</f>
        <v>Chris Smith</v>
      </c>
      <c r="BP16" s="154">
        <f>'Weekly Total League Table'!BP16</f>
        <v>5112</v>
      </c>
      <c r="BQ16" s="154">
        <v>10</v>
      </c>
    </row>
    <row r="17" spans="1:69" s="125" customFormat="1" ht="18.75" customHeight="1" x14ac:dyDescent="0.25">
      <c r="A17" s="155" t="s">
        <v>110</v>
      </c>
      <c r="B17" s="154">
        <v>496</v>
      </c>
      <c r="C17" s="154">
        <v>11</v>
      </c>
      <c r="D17" s="159" t="s">
        <v>322</v>
      </c>
      <c r="E17" s="158">
        <v>435</v>
      </c>
      <c r="F17" s="158">
        <v>11</v>
      </c>
      <c r="G17" s="155" t="s">
        <v>246</v>
      </c>
      <c r="H17" s="154">
        <v>454</v>
      </c>
      <c r="I17" s="154">
        <v>11</v>
      </c>
      <c r="J17" s="159" t="s">
        <v>243</v>
      </c>
      <c r="K17" s="158">
        <v>501</v>
      </c>
      <c r="L17" s="158">
        <v>11</v>
      </c>
      <c r="M17" s="155" t="s">
        <v>19</v>
      </c>
      <c r="N17" s="154">
        <v>600</v>
      </c>
      <c r="O17" s="154">
        <v>11</v>
      </c>
      <c r="P17" s="159" t="s">
        <v>242</v>
      </c>
      <c r="Q17" s="158">
        <v>367</v>
      </c>
      <c r="R17" s="158">
        <v>11</v>
      </c>
      <c r="S17" s="155" t="s">
        <v>19</v>
      </c>
      <c r="T17" s="154">
        <v>410</v>
      </c>
      <c r="U17" s="154">
        <v>11</v>
      </c>
      <c r="V17" s="159" t="s">
        <v>230</v>
      </c>
      <c r="W17" s="158">
        <v>421</v>
      </c>
      <c r="X17" s="158">
        <v>11</v>
      </c>
      <c r="Y17" s="155" t="s">
        <v>110</v>
      </c>
      <c r="Z17" s="154">
        <v>653</v>
      </c>
      <c r="AA17" s="154">
        <v>11</v>
      </c>
      <c r="AB17" s="159" t="s">
        <v>23</v>
      </c>
      <c r="AC17" s="158">
        <v>317</v>
      </c>
      <c r="AD17" s="158">
        <v>11</v>
      </c>
      <c r="AE17" s="155" t="s">
        <v>333</v>
      </c>
      <c r="AF17" s="154">
        <v>536</v>
      </c>
      <c r="AG17" s="154">
        <v>11</v>
      </c>
      <c r="AH17" s="159" t="s">
        <v>26</v>
      </c>
      <c r="AI17" s="158">
        <v>515</v>
      </c>
      <c r="AJ17" s="158">
        <v>11</v>
      </c>
      <c r="AK17" s="155"/>
      <c r="AL17" s="154"/>
      <c r="AM17" s="154">
        <v>11</v>
      </c>
      <c r="AN17" s="159"/>
      <c r="AO17" s="158"/>
      <c r="AP17" s="158">
        <v>11</v>
      </c>
      <c r="AQ17" s="155"/>
      <c r="AR17" s="154"/>
      <c r="AS17" s="154">
        <v>11</v>
      </c>
      <c r="AT17" s="159"/>
      <c r="AU17" s="158"/>
      <c r="AV17" s="158">
        <v>11</v>
      </c>
      <c r="AW17" s="155"/>
      <c r="AX17" s="154"/>
      <c r="AY17" s="154">
        <v>11</v>
      </c>
      <c r="AZ17" s="159"/>
      <c r="BA17" s="158"/>
      <c r="BB17" s="158">
        <v>11</v>
      </c>
      <c r="BC17" s="155"/>
      <c r="BD17" s="154"/>
      <c r="BE17" s="154">
        <v>11</v>
      </c>
      <c r="BF17" s="159"/>
      <c r="BG17" s="158"/>
      <c r="BH17" s="158">
        <v>11</v>
      </c>
      <c r="BI17" s="155"/>
      <c r="BJ17" s="154"/>
      <c r="BK17" s="154">
        <v>11</v>
      </c>
      <c r="BL17" s="159"/>
      <c r="BM17" s="158"/>
      <c r="BN17" s="158">
        <v>11</v>
      </c>
      <c r="BO17" s="155" t="str">
        <f>'Weekly Total League Table'!BO17</f>
        <v>Luke Platt</v>
      </c>
      <c r="BP17" s="154">
        <f>'Weekly Total League Table'!BP17</f>
        <v>5112</v>
      </c>
      <c r="BQ17" s="154">
        <v>11</v>
      </c>
    </row>
    <row r="18" spans="1:69" s="125" customFormat="1" ht="18.75" customHeight="1" x14ac:dyDescent="0.25">
      <c r="A18" s="155" t="s">
        <v>12</v>
      </c>
      <c r="B18" s="154">
        <v>464</v>
      </c>
      <c r="C18" s="154">
        <v>12</v>
      </c>
      <c r="D18" s="159" t="s">
        <v>8</v>
      </c>
      <c r="E18" s="158">
        <v>432</v>
      </c>
      <c r="F18" s="158">
        <v>12</v>
      </c>
      <c r="G18" s="155" t="s">
        <v>36</v>
      </c>
      <c r="H18" s="154">
        <v>437</v>
      </c>
      <c r="I18" s="154">
        <v>12</v>
      </c>
      <c r="J18" s="159" t="s">
        <v>14</v>
      </c>
      <c r="K18" s="158">
        <v>494</v>
      </c>
      <c r="L18" s="158">
        <v>12</v>
      </c>
      <c r="M18" s="155" t="s">
        <v>85</v>
      </c>
      <c r="N18" s="154">
        <v>584</v>
      </c>
      <c r="O18" s="154">
        <v>12</v>
      </c>
      <c r="P18" s="159" t="s">
        <v>3</v>
      </c>
      <c r="Q18" s="158">
        <v>360</v>
      </c>
      <c r="R18" s="158">
        <v>12</v>
      </c>
      <c r="S18" s="155" t="s">
        <v>228</v>
      </c>
      <c r="T18" s="154">
        <v>404</v>
      </c>
      <c r="U18" s="154">
        <v>12</v>
      </c>
      <c r="V18" s="159" t="s">
        <v>242</v>
      </c>
      <c r="W18" s="158">
        <v>417</v>
      </c>
      <c r="X18" s="158">
        <v>12</v>
      </c>
      <c r="Y18" s="155" t="s">
        <v>32</v>
      </c>
      <c r="Z18" s="154">
        <v>635</v>
      </c>
      <c r="AA18" s="154">
        <v>12</v>
      </c>
      <c r="AB18" s="159" t="s">
        <v>251</v>
      </c>
      <c r="AC18" s="158">
        <v>316</v>
      </c>
      <c r="AD18" s="158">
        <v>12</v>
      </c>
      <c r="AE18" s="155" t="s">
        <v>84</v>
      </c>
      <c r="AF18" s="154">
        <v>533</v>
      </c>
      <c r="AG18" s="154">
        <v>12</v>
      </c>
      <c r="AH18" s="159" t="s">
        <v>82</v>
      </c>
      <c r="AI18" s="158">
        <v>503</v>
      </c>
      <c r="AJ18" s="158">
        <v>12</v>
      </c>
      <c r="AK18" s="155"/>
      <c r="AL18" s="154"/>
      <c r="AM18" s="154">
        <v>12</v>
      </c>
      <c r="AN18" s="159"/>
      <c r="AO18" s="158"/>
      <c r="AP18" s="158">
        <v>12</v>
      </c>
      <c r="AQ18" s="155"/>
      <c r="AR18" s="154"/>
      <c r="AS18" s="154">
        <v>12</v>
      </c>
      <c r="AT18" s="159"/>
      <c r="AU18" s="158"/>
      <c r="AV18" s="158">
        <v>12</v>
      </c>
      <c r="AW18" s="155"/>
      <c r="AX18" s="154"/>
      <c r="AY18" s="154">
        <v>12</v>
      </c>
      <c r="AZ18" s="159"/>
      <c r="BA18" s="158"/>
      <c r="BB18" s="158">
        <v>12</v>
      </c>
      <c r="BC18" s="155"/>
      <c r="BD18" s="154"/>
      <c r="BE18" s="154">
        <v>12</v>
      </c>
      <c r="BF18" s="159"/>
      <c r="BG18" s="158"/>
      <c r="BH18" s="158">
        <v>12</v>
      </c>
      <c r="BI18" s="155"/>
      <c r="BJ18" s="154"/>
      <c r="BK18" s="154">
        <v>12</v>
      </c>
      <c r="BL18" s="159"/>
      <c r="BM18" s="158"/>
      <c r="BN18" s="158">
        <v>12</v>
      </c>
      <c r="BO18" s="155" t="str">
        <f>'Weekly Total League Table'!BO18</f>
        <v>Sam Hepke</v>
      </c>
      <c r="BP18" s="154">
        <f>'Weekly Total League Table'!BP18</f>
        <v>5055</v>
      </c>
      <c r="BQ18" s="154">
        <v>12</v>
      </c>
    </row>
    <row r="19" spans="1:69" s="125" customFormat="1" ht="18.75" customHeight="1" x14ac:dyDescent="0.25">
      <c r="A19" s="155" t="s">
        <v>322</v>
      </c>
      <c r="B19" s="154">
        <v>458</v>
      </c>
      <c r="C19" s="154">
        <v>13</v>
      </c>
      <c r="D19" s="159" t="s">
        <v>32</v>
      </c>
      <c r="E19" s="158">
        <v>430</v>
      </c>
      <c r="F19" s="158">
        <v>13</v>
      </c>
      <c r="G19" s="155" t="s">
        <v>32</v>
      </c>
      <c r="H19" s="154">
        <v>435</v>
      </c>
      <c r="I19" s="154">
        <v>13</v>
      </c>
      <c r="J19" s="159" t="s">
        <v>7</v>
      </c>
      <c r="K19" s="158">
        <v>480</v>
      </c>
      <c r="L19" s="158">
        <v>13</v>
      </c>
      <c r="M19" s="155" t="s">
        <v>331</v>
      </c>
      <c r="N19" s="154">
        <v>582</v>
      </c>
      <c r="O19" s="154">
        <v>13</v>
      </c>
      <c r="P19" s="159" t="s">
        <v>23</v>
      </c>
      <c r="Q19" s="158">
        <v>359</v>
      </c>
      <c r="R19" s="158">
        <v>13</v>
      </c>
      <c r="S19" s="155" t="s">
        <v>23</v>
      </c>
      <c r="T19" s="154">
        <v>398</v>
      </c>
      <c r="U19" s="154">
        <v>13</v>
      </c>
      <c r="V19" s="159" t="s">
        <v>83</v>
      </c>
      <c r="W19" s="158">
        <v>413</v>
      </c>
      <c r="X19" s="158">
        <v>13</v>
      </c>
      <c r="Y19" s="155" t="s">
        <v>30</v>
      </c>
      <c r="Z19" s="154">
        <v>626</v>
      </c>
      <c r="AA19" s="154">
        <v>13</v>
      </c>
      <c r="AB19" s="159" t="s">
        <v>253</v>
      </c>
      <c r="AC19" s="158">
        <v>315</v>
      </c>
      <c r="AD19" s="158">
        <v>13</v>
      </c>
      <c r="AE19" s="155" t="s">
        <v>245</v>
      </c>
      <c r="AF19" s="154">
        <v>532</v>
      </c>
      <c r="AG19" s="154">
        <v>13</v>
      </c>
      <c r="AH19" s="159" t="s">
        <v>39</v>
      </c>
      <c r="AI19" s="158">
        <v>495</v>
      </c>
      <c r="AJ19" s="158">
        <v>13</v>
      </c>
      <c r="AK19" s="155"/>
      <c r="AL19" s="154"/>
      <c r="AM19" s="154">
        <v>13</v>
      </c>
      <c r="AN19" s="159"/>
      <c r="AO19" s="158"/>
      <c r="AP19" s="158">
        <v>13</v>
      </c>
      <c r="AQ19" s="155"/>
      <c r="AR19" s="154"/>
      <c r="AS19" s="154">
        <v>13</v>
      </c>
      <c r="AT19" s="159"/>
      <c r="AU19" s="158"/>
      <c r="AV19" s="158">
        <v>13</v>
      </c>
      <c r="AW19" s="155"/>
      <c r="AX19" s="154"/>
      <c r="AY19" s="154">
        <v>13</v>
      </c>
      <c r="AZ19" s="159"/>
      <c r="BA19" s="158"/>
      <c r="BB19" s="158">
        <v>13</v>
      </c>
      <c r="BC19" s="155"/>
      <c r="BD19" s="154"/>
      <c r="BE19" s="154">
        <v>13</v>
      </c>
      <c r="BF19" s="159"/>
      <c r="BG19" s="158"/>
      <c r="BH19" s="158">
        <v>13</v>
      </c>
      <c r="BI19" s="155"/>
      <c r="BJ19" s="154"/>
      <c r="BK19" s="154">
        <v>13</v>
      </c>
      <c r="BL19" s="159"/>
      <c r="BM19" s="158"/>
      <c r="BN19" s="158">
        <v>13</v>
      </c>
      <c r="BO19" s="155" t="str">
        <f>'Weekly Total League Table'!BO19</f>
        <v>Jonny Glayzer</v>
      </c>
      <c r="BP19" s="154">
        <f>'Weekly Total League Table'!BP19</f>
        <v>4962</v>
      </c>
      <c r="BQ19" s="154">
        <v>13</v>
      </c>
    </row>
    <row r="20" spans="1:69" s="125" customFormat="1" ht="18.75" customHeight="1" x14ac:dyDescent="0.25">
      <c r="A20" s="155" t="s">
        <v>32</v>
      </c>
      <c r="B20" s="154">
        <v>456</v>
      </c>
      <c r="C20" s="154">
        <v>14</v>
      </c>
      <c r="D20" s="159" t="s">
        <v>25</v>
      </c>
      <c r="E20" s="158">
        <v>425</v>
      </c>
      <c r="F20" s="158">
        <v>14</v>
      </c>
      <c r="G20" s="155" t="s">
        <v>13</v>
      </c>
      <c r="H20" s="154">
        <v>420</v>
      </c>
      <c r="I20" s="154">
        <v>14</v>
      </c>
      <c r="J20" s="159" t="s">
        <v>333</v>
      </c>
      <c r="K20" s="158">
        <v>479</v>
      </c>
      <c r="L20" s="158">
        <v>14</v>
      </c>
      <c r="M20" s="155" t="s">
        <v>26</v>
      </c>
      <c r="N20" s="154">
        <v>579</v>
      </c>
      <c r="O20" s="154">
        <v>14</v>
      </c>
      <c r="P20" s="159" t="s">
        <v>7</v>
      </c>
      <c r="Q20" s="158">
        <v>355</v>
      </c>
      <c r="R20" s="158">
        <v>14</v>
      </c>
      <c r="S20" s="155" t="s">
        <v>25</v>
      </c>
      <c r="T20" s="154">
        <v>384</v>
      </c>
      <c r="U20" s="154">
        <v>14</v>
      </c>
      <c r="V20" s="159" t="s">
        <v>84</v>
      </c>
      <c r="W20" s="158">
        <v>411</v>
      </c>
      <c r="X20" s="158">
        <v>14</v>
      </c>
      <c r="Y20" s="155" t="s">
        <v>332</v>
      </c>
      <c r="Z20" s="154">
        <v>582</v>
      </c>
      <c r="AA20" s="154">
        <v>14</v>
      </c>
      <c r="AB20" s="159" t="s">
        <v>8</v>
      </c>
      <c r="AC20" s="158">
        <v>306</v>
      </c>
      <c r="AD20" s="158">
        <v>14</v>
      </c>
      <c r="AE20" s="155" t="s">
        <v>36</v>
      </c>
      <c r="AF20" s="154">
        <v>527</v>
      </c>
      <c r="AG20" s="154">
        <v>14</v>
      </c>
      <c r="AH20" s="159" t="s">
        <v>332</v>
      </c>
      <c r="AI20" s="158">
        <v>485</v>
      </c>
      <c r="AJ20" s="158">
        <v>14</v>
      </c>
      <c r="AK20" s="155"/>
      <c r="AL20" s="154"/>
      <c r="AM20" s="154">
        <v>14</v>
      </c>
      <c r="AN20" s="159"/>
      <c r="AO20" s="158"/>
      <c r="AP20" s="158">
        <v>14</v>
      </c>
      <c r="AQ20" s="155"/>
      <c r="AR20" s="154"/>
      <c r="AS20" s="154">
        <v>14</v>
      </c>
      <c r="AT20" s="159"/>
      <c r="AU20" s="158"/>
      <c r="AV20" s="158">
        <v>14</v>
      </c>
      <c r="AW20" s="155"/>
      <c r="AX20" s="154"/>
      <c r="AY20" s="154">
        <v>14</v>
      </c>
      <c r="AZ20" s="159"/>
      <c r="BA20" s="158"/>
      <c r="BB20" s="158">
        <v>14</v>
      </c>
      <c r="BC20" s="155"/>
      <c r="BD20" s="154"/>
      <c r="BE20" s="154">
        <v>14</v>
      </c>
      <c r="BF20" s="159"/>
      <c r="BG20" s="158"/>
      <c r="BH20" s="158">
        <v>14</v>
      </c>
      <c r="BI20" s="155"/>
      <c r="BJ20" s="154"/>
      <c r="BK20" s="154">
        <v>14</v>
      </c>
      <c r="BL20" s="159"/>
      <c r="BM20" s="158"/>
      <c r="BN20" s="158">
        <v>14</v>
      </c>
      <c r="BO20" s="155" t="str">
        <f>'Weekly Total League Table'!BO20</f>
        <v>Colin Inkson 1</v>
      </c>
      <c r="BP20" s="154">
        <f>'Weekly Total League Table'!BP20</f>
        <v>4915</v>
      </c>
      <c r="BQ20" s="154">
        <v>14</v>
      </c>
    </row>
    <row r="21" spans="1:69" s="125" customFormat="1" ht="18.75" customHeight="1" x14ac:dyDescent="0.25">
      <c r="A21" s="155" t="s">
        <v>7</v>
      </c>
      <c r="B21" s="154">
        <v>448</v>
      </c>
      <c r="C21" s="154">
        <v>15</v>
      </c>
      <c r="D21" s="159" t="s">
        <v>242</v>
      </c>
      <c r="E21" s="158">
        <v>421</v>
      </c>
      <c r="F21" s="158">
        <v>15</v>
      </c>
      <c r="G21" s="155" t="s">
        <v>25</v>
      </c>
      <c r="H21" s="154">
        <v>411</v>
      </c>
      <c r="I21" s="154">
        <v>15</v>
      </c>
      <c r="J21" s="159" t="s">
        <v>331</v>
      </c>
      <c r="K21" s="158">
        <v>475</v>
      </c>
      <c r="L21" s="158">
        <v>15</v>
      </c>
      <c r="M21" s="155" t="s">
        <v>229</v>
      </c>
      <c r="N21" s="154">
        <v>568</v>
      </c>
      <c r="O21" s="154">
        <v>15</v>
      </c>
      <c r="P21" s="159" t="s">
        <v>243</v>
      </c>
      <c r="Q21" s="158">
        <v>339</v>
      </c>
      <c r="R21" s="158">
        <v>15</v>
      </c>
      <c r="S21" s="155" t="s">
        <v>30</v>
      </c>
      <c r="T21" s="154">
        <v>383</v>
      </c>
      <c r="U21" s="154">
        <v>15</v>
      </c>
      <c r="V21" s="159" t="s">
        <v>281</v>
      </c>
      <c r="W21" s="158">
        <v>411</v>
      </c>
      <c r="X21" s="158">
        <v>15</v>
      </c>
      <c r="Y21" s="155" t="s">
        <v>25</v>
      </c>
      <c r="Z21" s="154">
        <v>552</v>
      </c>
      <c r="AA21" s="154">
        <v>15</v>
      </c>
      <c r="AB21" s="159" t="s">
        <v>247</v>
      </c>
      <c r="AC21" s="158">
        <v>293</v>
      </c>
      <c r="AD21" s="158">
        <v>15</v>
      </c>
      <c r="AE21" s="155" t="s">
        <v>39</v>
      </c>
      <c r="AF21" s="154">
        <v>504</v>
      </c>
      <c r="AG21" s="154">
        <v>15</v>
      </c>
      <c r="AH21" s="159" t="s">
        <v>255</v>
      </c>
      <c r="AI21" s="158">
        <v>478</v>
      </c>
      <c r="AJ21" s="158">
        <v>15</v>
      </c>
      <c r="AK21" s="155"/>
      <c r="AL21" s="154"/>
      <c r="AM21" s="154">
        <v>15</v>
      </c>
      <c r="AN21" s="159"/>
      <c r="AO21" s="158"/>
      <c r="AP21" s="158">
        <v>15</v>
      </c>
      <c r="AQ21" s="155"/>
      <c r="AR21" s="154"/>
      <c r="AS21" s="154">
        <v>15</v>
      </c>
      <c r="AT21" s="159"/>
      <c r="AU21" s="158"/>
      <c r="AV21" s="158">
        <v>15</v>
      </c>
      <c r="AW21" s="155"/>
      <c r="AX21" s="154"/>
      <c r="AY21" s="154">
        <v>15</v>
      </c>
      <c r="AZ21" s="159"/>
      <c r="BA21" s="158"/>
      <c r="BB21" s="158">
        <v>15</v>
      </c>
      <c r="BC21" s="155"/>
      <c r="BD21" s="154"/>
      <c r="BE21" s="154">
        <v>15</v>
      </c>
      <c r="BF21" s="159"/>
      <c r="BG21" s="158"/>
      <c r="BH21" s="158">
        <v>15</v>
      </c>
      <c r="BI21" s="155"/>
      <c r="BJ21" s="154"/>
      <c r="BK21" s="154">
        <v>15</v>
      </c>
      <c r="BL21" s="159"/>
      <c r="BM21" s="158"/>
      <c r="BN21" s="158">
        <v>15</v>
      </c>
      <c r="BO21" s="155" t="str">
        <f>'Weekly Total League Table'!BO21</f>
        <v>Matty Aggrey</v>
      </c>
      <c r="BP21" s="154">
        <f>'Weekly Total League Table'!BP21</f>
        <v>4871</v>
      </c>
      <c r="BQ21" s="154">
        <v>15</v>
      </c>
    </row>
    <row r="22" spans="1:69" s="125" customFormat="1" ht="18.75" customHeight="1" x14ac:dyDescent="0.25">
      <c r="A22" s="155" t="s">
        <v>242</v>
      </c>
      <c r="B22" s="154">
        <v>445</v>
      </c>
      <c r="C22" s="154">
        <v>16</v>
      </c>
      <c r="D22" s="159" t="s">
        <v>30</v>
      </c>
      <c r="E22" s="158">
        <v>421</v>
      </c>
      <c r="F22" s="158">
        <v>16</v>
      </c>
      <c r="G22" s="155" t="s">
        <v>6</v>
      </c>
      <c r="H22" s="154">
        <v>411</v>
      </c>
      <c r="I22" s="154">
        <v>16</v>
      </c>
      <c r="J22" s="159" t="s">
        <v>31</v>
      </c>
      <c r="K22" s="158">
        <v>461</v>
      </c>
      <c r="L22" s="158">
        <v>16</v>
      </c>
      <c r="M22" s="155" t="s">
        <v>250</v>
      </c>
      <c r="N22" s="154">
        <v>540</v>
      </c>
      <c r="O22" s="154">
        <v>16</v>
      </c>
      <c r="P22" s="159" t="s">
        <v>46</v>
      </c>
      <c r="Q22" s="158">
        <v>338</v>
      </c>
      <c r="R22" s="158">
        <v>16</v>
      </c>
      <c r="S22" s="155" t="s">
        <v>230</v>
      </c>
      <c r="T22" s="154">
        <v>381</v>
      </c>
      <c r="U22" s="154">
        <v>16</v>
      </c>
      <c r="V22" s="159" t="s">
        <v>229</v>
      </c>
      <c r="W22" s="158">
        <v>403</v>
      </c>
      <c r="X22" s="158">
        <v>16</v>
      </c>
      <c r="Y22" s="155" t="s">
        <v>348</v>
      </c>
      <c r="Z22" s="154">
        <v>548</v>
      </c>
      <c r="AA22" s="154">
        <v>16</v>
      </c>
      <c r="AB22" s="159" t="s">
        <v>14</v>
      </c>
      <c r="AC22" s="158">
        <v>292</v>
      </c>
      <c r="AD22" s="158">
        <v>16</v>
      </c>
      <c r="AE22" s="155" t="s">
        <v>242</v>
      </c>
      <c r="AF22" s="154">
        <v>504</v>
      </c>
      <c r="AG22" s="154">
        <v>16</v>
      </c>
      <c r="AH22" s="159" t="s">
        <v>13</v>
      </c>
      <c r="AI22" s="158">
        <v>478</v>
      </c>
      <c r="AJ22" s="158">
        <v>16</v>
      </c>
      <c r="AK22" s="155"/>
      <c r="AL22" s="154"/>
      <c r="AM22" s="154">
        <v>16</v>
      </c>
      <c r="AN22" s="159"/>
      <c r="AO22" s="158"/>
      <c r="AP22" s="158">
        <v>16</v>
      </c>
      <c r="AQ22" s="155"/>
      <c r="AR22" s="154"/>
      <c r="AS22" s="154">
        <v>16</v>
      </c>
      <c r="AT22" s="159"/>
      <c r="AU22" s="158"/>
      <c r="AV22" s="158">
        <v>16</v>
      </c>
      <c r="AW22" s="155"/>
      <c r="AX22" s="154"/>
      <c r="AY22" s="154">
        <v>16</v>
      </c>
      <c r="AZ22" s="159"/>
      <c r="BA22" s="158"/>
      <c r="BB22" s="158">
        <v>16</v>
      </c>
      <c r="BC22" s="155"/>
      <c r="BD22" s="154"/>
      <c r="BE22" s="154">
        <v>16</v>
      </c>
      <c r="BF22" s="159"/>
      <c r="BG22" s="158"/>
      <c r="BH22" s="158">
        <v>16</v>
      </c>
      <c r="BI22" s="155"/>
      <c r="BJ22" s="154"/>
      <c r="BK22" s="154">
        <v>16</v>
      </c>
      <c r="BL22" s="159"/>
      <c r="BM22" s="158"/>
      <c r="BN22" s="158">
        <v>16</v>
      </c>
      <c r="BO22" s="155" t="str">
        <f>'Weekly Total League Table'!BO22</f>
        <v>Ben Wilkinson</v>
      </c>
      <c r="BP22" s="154">
        <f>'Weekly Total League Table'!BP22</f>
        <v>4849</v>
      </c>
      <c r="BQ22" s="154">
        <v>16</v>
      </c>
    </row>
    <row r="23" spans="1:69" s="125" customFormat="1" ht="18.75" customHeight="1" x14ac:dyDescent="0.25">
      <c r="A23" s="155" t="s">
        <v>281</v>
      </c>
      <c r="B23" s="154">
        <v>438</v>
      </c>
      <c r="C23" s="154">
        <v>17</v>
      </c>
      <c r="D23" s="159" t="s">
        <v>250</v>
      </c>
      <c r="E23" s="158">
        <v>419</v>
      </c>
      <c r="F23" s="158">
        <v>17</v>
      </c>
      <c r="G23" s="155" t="s">
        <v>243</v>
      </c>
      <c r="H23" s="154">
        <v>407</v>
      </c>
      <c r="I23" s="154">
        <v>17</v>
      </c>
      <c r="J23" s="159" t="s">
        <v>110</v>
      </c>
      <c r="K23" s="158">
        <v>461</v>
      </c>
      <c r="L23" s="158">
        <v>17</v>
      </c>
      <c r="M23" s="155" t="s">
        <v>7</v>
      </c>
      <c r="N23" s="154">
        <v>536</v>
      </c>
      <c r="O23" s="154">
        <v>17</v>
      </c>
      <c r="P23" s="159" t="s">
        <v>8</v>
      </c>
      <c r="Q23" s="158">
        <v>335</v>
      </c>
      <c r="R23" s="158">
        <v>17</v>
      </c>
      <c r="S23" s="155" t="s">
        <v>254</v>
      </c>
      <c r="T23" s="154">
        <v>373</v>
      </c>
      <c r="U23" s="154">
        <v>17</v>
      </c>
      <c r="V23" s="159" t="s">
        <v>3</v>
      </c>
      <c r="W23" s="158">
        <v>400</v>
      </c>
      <c r="X23" s="158">
        <v>17</v>
      </c>
      <c r="Y23" s="155" t="s">
        <v>14</v>
      </c>
      <c r="Z23" s="154">
        <v>536</v>
      </c>
      <c r="AA23" s="154">
        <v>17</v>
      </c>
      <c r="AB23" s="159" t="s">
        <v>228</v>
      </c>
      <c r="AC23" s="158">
        <v>288</v>
      </c>
      <c r="AD23" s="158">
        <v>17</v>
      </c>
      <c r="AE23" s="155" t="s">
        <v>28</v>
      </c>
      <c r="AF23" s="154">
        <v>486</v>
      </c>
      <c r="AG23" s="154">
        <v>17</v>
      </c>
      <c r="AH23" s="159" t="s">
        <v>24</v>
      </c>
      <c r="AI23" s="158">
        <v>467</v>
      </c>
      <c r="AJ23" s="158">
        <v>17</v>
      </c>
      <c r="AK23" s="155"/>
      <c r="AL23" s="154"/>
      <c r="AM23" s="154">
        <v>17</v>
      </c>
      <c r="AN23" s="159"/>
      <c r="AO23" s="158"/>
      <c r="AP23" s="158">
        <v>17</v>
      </c>
      <c r="AQ23" s="155"/>
      <c r="AR23" s="154"/>
      <c r="AS23" s="154">
        <v>17</v>
      </c>
      <c r="AT23" s="159"/>
      <c r="AU23" s="158"/>
      <c r="AV23" s="158">
        <v>17</v>
      </c>
      <c r="AW23" s="155"/>
      <c r="AX23" s="154"/>
      <c r="AY23" s="154">
        <v>17</v>
      </c>
      <c r="AZ23" s="159"/>
      <c r="BA23" s="158"/>
      <c r="BB23" s="158">
        <v>17</v>
      </c>
      <c r="BC23" s="155"/>
      <c r="BD23" s="154"/>
      <c r="BE23" s="154">
        <v>17</v>
      </c>
      <c r="BF23" s="159"/>
      <c r="BG23" s="158"/>
      <c r="BH23" s="158">
        <v>17</v>
      </c>
      <c r="BI23" s="155"/>
      <c r="BJ23" s="154"/>
      <c r="BK23" s="154">
        <v>17</v>
      </c>
      <c r="BL23" s="159"/>
      <c r="BM23" s="158"/>
      <c r="BN23" s="158">
        <v>17</v>
      </c>
      <c r="BO23" s="155" t="str">
        <f>'Weekly Total League Table'!BO23</f>
        <v>Richard Brook</v>
      </c>
      <c r="BP23" s="154">
        <f>'Weekly Total League Table'!BP23</f>
        <v>4839</v>
      </c>
      <c r="BQ23" s="154">
        <v>17</v>
      </c>
    </row>
    <row r="24" spans="1:69" s="125" customFormat="1" ht="18.75" customHeight="1" x14ac:dyDescent="0.25">
      <c r="A24" s="155" t="s">
        <v>229</v>
      </c>
      <c r="B24" s="154">
        <v>422</v>
      </c>
      <c r="C24" s="154">
        <v>18</v>
      </c>
      <c r="D24" s="159" t="s">
        <v>84</v>
      </c>
      <c r="E24" s="158">
        <v>418</v>
      </c>
      <c r="F24" s="158">
        <v>18</v>
      </c>
      <c r="G24" s="155" t="s">
        <v>251</v>
      </c>
      <c r="H24" s="154">
        <v>403</v>
      </c>
      <c r="I24" s="154">
        <v>18</v>
      </c>
      <c r="J24" s="159" t="s">
        <v>245</v>
      </c>
      <c r="K24" s="158">
        <v>455</v>
      </c>
      <c r="L24" s="158">
        <v>18</v>
      </c>
      <c r="M24" s="155" t="s">
        <v>333</v>
      </c>
      <c r="N24" s="154">
        <v>532</v>
      </c>
      <c r="O24" s="154">
        <v>18</v>
      </c>
      <c r="P24" s="159" t="s">
        <v>110</v>
      </c>
      <c r="Q24" s="158">
        <v>334</v>
      </c>
      <c r="R24" s="158">
        <v>18</v>
      </c>
      <c r="S24" s="155" t="s">
        <v>256</v>
      </c>
      <c r="T24" s="154">
        <v>348</v>
      </c>
      <c r="U24" s="154">
        <v>18</v>
      </c>
      <c r="V24" s="159" t="s">
        <v>253</v>
      </c>
      <c r="W24" s="158">
        <v>388</v>
      </c>
      <c r="X24" s="158">
        <v>18</v>
      </c>
      <c r="Y24" s="155" t="s">
        <v>242</v>
      </c>
      <c r="Z24" s="154">
        <v>521</v>
      </c>
      <c r="AA24" s="154">
        <v>18</v>
      </c>
      <c r="AB24" s="159" t="s">
        <v>7</v>
      </c>
      <c r="AC24" s="158">
        <v>283</v>
      </c>
      <c r="AD24" s="158">
        <v>18</v>
      </c>
      <c r="AE24" s="155" t="s">
        <v>4</v>
      </c>
      <c r="AF24" s="154">
        <v>470</v>
      </c>
      <c r="AG24" s="154">
        <v>18</v>
      </c>
      <c r="AH24" s="159" t="s">
        <v>84</v>
      </c>
      <c r="AI24" s="158">
        <v>462</v>
      </c>
      <c r="AJ24" s="158">
        <v>18</v>
      </c>
      <c r="AK24" s="155"/>
      <c r="AL24" s="154"/>
      <c r="AM24" s="154">
        <v>18</v>
      </c>
      <c r="AN24" s="159"/>
      <c r="AO24" s="158"/>
      <c r="AP24" s="158">
        <v>18</v>
      </c>
      <c r="AQ24" s="155"/>
      <c r="AR24" s="154"/>
      <c r="AS24" s="154">
        <v>18</v>
      </c>
      <c r="AT24" s="159"/>
      <c r="AU24" s="158"/>
      <c r="AV24" s="158">
        <v>18</v>
      </c>
      <c r="AW24" s="155"/>
      <c r="AX24" s="154"/>
      <c r="AY24" s="154">
        <v>18</v>
      </c>
      <c r="AZ24" s="159"/>
      <c r="BA24" s="158"/>
      <c r="BB24" s="158">
        <v>18</v>
      </c>
      <c r="BC24" s="155"/>
      <c r="BD24" s="154"/>
      <c r="BE24" s="154">
        <v>18</v>
      </c>
      <c r="BF24" s="159"/>
      <c r="BG24" s="158"/>
      <c r="BH24" s="158">
        <v>18</v>
      </c>
      <c r="BI24" s="155"/>
      <c r="BJ24" s="154"/>
      <c r="BK24" s="154">
        <v>18</v>
      </c>
      <c r="BL24" s="159"/>
      <c r="BM24" s="158"/>
      <c r="BN24" s="158">
        <v>18</v>
      </c>
      <c r="BO24" s="155" t="str">
        <f>'Weekly Total League Table'!BO24</f>
        <v>Scott Lees</v>
      </c>
      <c r="BP24" s="154">
        <f>'Weekly Total League Table'!BP24</f>
        <v>4802</v>
      </c>
      <c r="BQ24" s="154">
        <v>18</v>
      </c>
    </row>
    <row r="25" spans="1:69" s="125" customFormat="1" ht="18.75" customHeight="1" x14ac:dyDescent="0.25">
      <c r="A25" s="155" t="s">
        <v>30</v>
      </c>
      <c r="B25" s="154">
        <v>416</v>
      </c>
      <c r="C25" s="154">
        <v>19</v>
      </c>
      <c r="D25" s="159" t="s">
        <v>14</v>
      </c>
      <c r="E25" s="158">
        <v>414</v>
      </c>
      <c r="F25" s="158">
        <v>19</v>
      </c>
      <c r="G25" s="155" t="s">
        <v>18</v>
      </c>
      <c r="H25" s="154">
        <v>402</v>
      </c>
      <c r="I25" s="154">
        <v>19</v>
      </c>
      <c r="J25" s="159" t="s">
        <v>8</v>
      </c>
      <c r="K25" s="158">
        <v>455</v>
      </c>
      <c r="L25" s="158">
        <v>19</v>
      </c>
      <c r="M25" s="155" t="s">
        <v>82</v>
      </c>
      <c r="N25" s="154">
        <v>516</v>
      </c>
      <c r="O25" s="154">
        <v>19</v>
      </c>
      <c r="P25" s="159" t="s">
        <v>256</v>
      </c>
      <c r="Q25" s="158">
        <v>324</v>
      </c>
      <c r="R25" s="158">
        <v>19</v>
      </c>
      <c r="S25" s="155" t="s">
        <v>12</v>
      </c>
      <c r="T25" s="154">
        <v>347</v>
      </c>
      <c r="U25" s="154">
        <v>19</v>
      </c>
      <c r="V25" s="159" t="s">
        <v>24</v>
      </c>
      <c r="W25" s="158">
        <v>387</v>
      </c>
      <c r="X25" s="158">
        <v>19</v>
      </c>
      <c r="Y25" s="155" t="s">
        <v>281</v>
      </c>
      <c r="Z25" s="154">
        <v>513</v>
      </c>
      <c r="AA25" s="154">
        <v>19</v>
      </c>
      <c r="AB25" s="159" t="s">
        <v>11</v>
      </c>
      <c r="AC25" s="158">
        <v>280</v>
      </c>
      <c r="AD25" s="158">
        <v>19</v>
      </c>
      <c r="AE25" s="155" t="s">
        <v>3</v>
      </c>
      <c r="AF25" s="154">
        <v>453</v>
      </c>
      <c r="AG25" s="154">
        <v>19</v>
      </c>
      <c r="AH25" s="159" t="s">
        <v>322</v>
      </c>
      <c r="AI25" s="158">
        <v>462</v>
      </c>
      <c r="AJ25" s="158">
        <v>19</v>
      </c>
      <c r="AK25" s="155"/>
      <c r="AL25" s="154"/>
      <c r="AM25" s="154">
        <v>19</v>
      </c>
      <c r="AN25" s="159"/>
      <c r="AO25" s="158"/>
      <c r="AP25" s="158">
        <v>19</v>
      </c>
      <c r="AQ25" s="155"/>
      <c r="AR25" s="154"/>
      <c r="AS25" s="154">
        <v>19</v>
      </c>
      <c r="AT25" s="159"/>
      <c r="AU25" s="158"/>
      <c r="AV25" s="158">
        <v>19</v>
      </c>
      <c r="AW25" s="155"/>
      <c r="AX25" s="154"/>
      <c r="AY25" s="154">
        <v>19</v>
      </c>
      <c r="AZ25" s="159"/>
      <c r="BA25" s="158"/>
      <c r="BB25" s="158">
        <v>19</v>
      </c>
      <c r="BC25" s="155"/>
      <c r="BD25" s="154"/>
      <c r="BE25" s="154">
        <v>19</v>
      </c>
      <c r="BF25" s="159"/>
      <c r="BG25" s="158"/>
      <c r="BH25" s="158">
        <v>19</v>
      </c>
      <c r="BI25" s="155"/>
      <c r="BJ25" s="154"/>
      <c r="BK25" s="154">
        <v>19</v>
      </c>
      <c r="BL25" s="159"/>
      <c r="BM25" s="158"/>
      <c r="BN25" s="158">
        <v>19</v>
      </c>
      <c r="BO25" s="155" t="str">
        <f>'Weekly Total League Table'!BO25</f>
        <v>Ian Robinson</v>
      </c>
      <c r="BP25" s="154">
        <f>'Weekly Total League Table'!BP25</f>
        <v>4733</v>
      </c>
      <c r="BQ25" s="154">
        <v>19</v>
      </c>
    </row>
    <row r="26" spans="1:69" s="125" customFormat="1" ht="18.75" customHeight="1" x14ac:dyDescent="0.25">
      <c r="A26" s="155" t="s">
        <v>230</v>
      </c>
      <c r="B26" s="154">
        <v>401</v>
      </c>
      <c r="C26" s="154">
        <v>20</v>
      </c>
      <c r="D26" s="159" t="s">
        <v>245</v>
      </c>
      <c r="E26" s="158">
        <v>413</v>
      </c>
      <c r="F26" s="158">
        <v>20</v>
      </c>
      <c r="G26" s="155" t="s">
        <v>333</v>
      </c>
      <c r="H26" s="154">
        <v>402</v>
      </c>
      <c r="I26" s="154">
        <v>20</v>
      </c>
      <c r="J26" s="159" t="s">
        <v>25</v>
      </c>
      <c r="K26" s="158">
        <v>449</v>
      </c>
      <c r="L26" s="158">
        <v>20</v>
      </c>
      <c r="M26" s="155" t="s">
        <v>31</v>
      </c>
      <c r="N26" s="154">
        <v>495</v>
      </c>
      <c r="O26" s="154">
        <v>20</v>
      </c>
      <c r="P26" s="159" t="s">
        <v>246</v>
      </c>
      <c r="Q26" s="158">
        <v>312</v>
      </c>
      <c r="R26" s="158">
        <v>20</v>
      </c>
      <c r="S26" s="155" t="s">
        <v>322</v>
      </c>
      <c r="T26" s="154">
        <v>347</v>
      </c>
      <c r="U26" s="154">
        <v>20</v>
      </c>
      <c r="V26" s="159" t="s">
        <v>252</v>
      </c>
      <c r="W26" s="158">
        <v>382</v>
      </c>
      <c r="X26" s="158">
        <v>20</v>
      </c>
      <c r="Y26" s="155" t="s">
        <v>230</v>
      </c>
      <c r="Z26" s="154">
        <v>502</v>
      </c>
      <c r="AA26" s="154">
        <v>20</v>
      </c>
      <c r="AB26" s="159" t="s">
        <v>82</v>
      </c>
      <c r="AC26" s="158">
        <v>276</v>
      </c>
      <c r="AD26" s="158">
        <v>20</v>
      </c>
      <c r="AE26" s="155" t="s">
        <v>12</v>
      </c>
      <c r="AF26" s="154">
        <v>452</v>
      </c>
      <c r="AG26" s="154">
        <v>20</v>
      </c>
      <c r="AH26" s="159" t="s">
        <v>30</v>
      </c>
      <c r="AI26" s="158">
        <v>457</v>
      </c>
      <c r="AJ26" s="158">
        <v>20</v>
      </c>
      <c r="AK26" s="155"/>
      <c r="AL26" s="154"/>
      <c r="AM26" s="154">
        <v>20</v>
      </c>
      <c r="AN26" s="159"/>
      <c r="AO26" s="158"/>
      <c r="AP26" s="158">
        <v>20</v>
      </c>
      <c r="AQ26" s="155"/>
      <c r="AR26" s="154"/>
      <c r="AS26" s="154">
        <v>20</v>
      </c>
      <c r="AT26" s="159"/>
      <c r="AU26" s="158"/>
      <c r="AV26" s="158">
        <v>20</v>
      </c>
      <c r="AW26" s="155"/>
      <c r="AX26" s="154"/>
      <c r="AY26" s="154">
        <v>20</v>
      </c>
      <c r="AZ26" s="159"/>
      <c r="BA26" s="158"/>
      <c r="BB26" s="158">
        <v>20</v>
      </c>
      <c r="BC26" s="155"/>
      <c r="BD26" s="154"/>
      <c r="BE26" s="154">
        <v>20</v>
      </c>
      <c r="BF26" s="159"/>
      <c r="BG26" s="158"/>
      <c r="BH26" s="158">
        <v>20</v>
      </c>
      <c r="BI26" s="155"/>
      <c r="BJ26" s="154"/>
      <c r="BK26" s="154">
        <v>20</v>
      </c>
      <c r="BL26" s="159"/>
      <c r="BM26" s="158"/>
      <c r="BN26" s="158">
        <v>20</v>
      </c>
      <c r="BO26" s="155" t="str">
        <f>'Weekly Total League Table'!BO26</f>
        <v>George Politis</v>
      </c>
      <c r="BP26" s="154">
        <f>'Weekly Total League Table'!BP26</f>
        <v>4676</v>
      </c>
      <c r="BQ26" s="154">
        <v>20</v>
      </c>
    </row>
    <row r="27" spans="1:69" s="125" customFormat="1" ht="18.75" customHeight="1" x14ac:dyDescent="0.25">
      <c r="A27" s="155" t="s">
        <v>333</v>
      </c>
      <c r="B27" s="154">
        <v>398</v>
      </c>
      <c r="C27" s="154">
        <v>21</v>
      </c>
      <c r="D27" s="159" t="s">
        <v>110</v>
      </c>
      <c r="E27" s="158">
        <v>412</v>
      </c>
      <c r="F27" s="158">
        <v>21</v>
      </c>
      <c r="G27" s="155" t="s">
        <v>30</v>
      </c>
      <c r="H27" s="154">
        <v>396</v>
      </c>
      <c r="I27" s="154">
        <v>21</v>
      </c>
      <c r="J27" s="159" t="s">
        <v>13</v>
      </c>
      <c r="K27" s="158">
        <v>447</v>
      </c>
      <c r="L27" s="158">
        <v>21</v>
      </c>
      <c r="M27" s="155" t="s">
        <v>252</v>
      </c>
      <c r="N27" s="154">
        <v>492</v>
      </c>
      <c r="O27" s="154">
        <v>21</v>
      </c>
      <c r="P27" s="159" t="s">
        <v>255</v>
      </c>
      <c r="Q27" s="158">
        <v>312</v>
      </c>
      <c r="R27" s="158">
        <v>21</v>
      </c>
      <c r="S27" s="155" t="s">
        <v>110</v>
      </c>
      <c r="T27" s="154">
        <v>345</v>
      </c>
      <c r="U27" s="154">
        <v>21</v>
      </c>
      <c r="V27" s="159" t="s">
        <v>31</v>
      </c>
      <c r="W27" s="158">
        <v>379</v>
      </c>
      <c r="X27" s="158">
        <v>21</v>
      </c>
      <c r="Y27" s="155" t="s">
        <v>256</v>
      </c>
      <c r="Z27" s="154">
        <v>459</v>
      </c>
      <c r="AA27" s="154">
        <v>21</v>
      </c>
      <c r="AB27" s="159" t="s">
        <v>39</v>
      </c>
      <c r="AC27" s="158">
        <v>275</v>
      </c>
      <c r="AD27" s="158">
        <v>21</v>
      </c>
      <c r="AE27" s="155" t="s">
        <v>82</v>
      </c>
      <c r="AF27" s="154">
        <v>442</v>
      </c>
      <c r="AG27" s="154">
        <v>21</v>
      </c>
      <c r="AH27" s="159" t="s">
        <v>28</v>
      </c>
      <c r="AI27" s="158">
        <v>448</v>
      </c>
      <c r="AJ27" s="158">
        <v>21</v>
      </c>
      <c r="AK27" s="155"/>
      <c r="AL27" s="154"/>
      <c r="AM27" s="154">
        <v>21</v>
      </c>
      <c r="AN27" s="159"/>
      <c r="AO27" s="158"/>
      <c r="AP27" s="158">
        <v>21</v>
      </c>
      <c r="AQ27" s="155"/>
      <c r="AR27" s="154"/>
      <c r="AS27" s="154">
        <v>21</v>
      </c>
      <c r="AT27" s="159"/>
      <c r="AU27" s="158"/>
      <c r="AV27" s="158">
        <v>21</v>
      </c>
      <c r="AW27" s="155"/>
      <c r="AX27" s="154"/>
      <c r="AY27" s="154">
        <v>21</v>
      </c>
      <c r="AZ27" s="159"/>
      <c r="BA27" s="158"/>
      <c r="BB27" s="158">
        <v>21</v>
      </c>
      <c r="BC27" s="155"/>
      <c r="BD27" s="154"/>
      <c r="BE27" s="154">
        <v>21</v>
      </c>
      <c r="BF27" s="159"/>
      <c r="BG27" s="158"/>
      <c r="BH27" s="158">
        <v>21</v>
      </c>
      <c r="BI27" s="155"/>
      <c r="BJ27" s="154"/>
      <c r="BK27" s="154">
        <v>21</v>
      </c>
      <c r="BL27" s="159"/>
      <c r="BM27" s="158"/>
      <c r="BN27" s="158">
        <v>21</v>
      </c>
      <c r="BO27" s="155" t="str">
        <f>'Weekly Total League Table'!BO27</f>
        <v>Tim Dickinson</v>
      </c>
      <c r="BP27" s="154">
        <f>'Weekly Total League Table'!BP27</f>
        <v>4655</v>
      </c>
      <c r="BQ27" s="154">
        <v>21</v>
      </c>
    </row>
    <row r="28" spans="1:69" s="125" customFormat="1" ht="18.75" customHeight="1" x14ac:dyDescent="0.25">
      <c r="A28" s="155" t="s">
        <v>13</v>
      </c>
      <c r="B28" s="154">
        <v>394</v>
      </c>
      <c r="C28" s="154">
        <v>22</v>
      </c>
      <c r="D28" s="159" t="s">
        <v>331</v>
      </c>
      <c r="E28" s="158">
        <v>410</v>
      </c>
      <c r="F28" s="158">
        <v>22</v>
      </c>
      <c r="G28" s="155" t="s">
        <v>229</v>
      </c>
      <c r="H28" s="154">
        <v>390</v>
      </c>
      <c r="I28" s="154">
        <v>22</v>
      </c>
      <c r="J28" s="159" t="s">
        <v>84</v>
      </c>
      <c r="K28" s="158">
        <v>446</v>
      </c>
      <c r="L28" s="158">
        <v>22</v>
      </c>
      <c r="M28" s="155" t="s">
        <v>254</v>
      </c>
      <c r="N28" s="154">
        <v>481</v>
      </c>
      <c r="O28" s="154">
        <v>22</v>
      </c>
      <c r="P28" s="159" t="s">
        <v>39</v>
      </c>
      <c r="Q28" s="158">
        <v>303</v>
      </c>
      <c r="R28" s="158">
        <v>22</v>
      </c>
      <c r="S28" s="155" t="s">
        <v>85</v>
      </c>
      <c r="T28" s="154">
        <v>336</v>
      </c>
      <c r="U28" s="154">
        <v>22</v>
      </c>
      <c r="V28" s="159" t="s">
        <v>10</v>
      </c>
      <c r="W28" s="158">
        <v>378</v>
      </c>
      <c r="X28" s="158">
        <v>22</v>
      </c>
      <c r="Y28" s="155" t="s">
        <v>6</v>
      </c>
      <c r="Z28" s="154">
        <v>457</v>
      </c>
      <c r="AA28" s="154">
        <v>22</v>
      </c>
      <c r="AB28" s="159" t="s">
        <v>229</v>
      </c>
      <c r="AC28" s="158">
        <v>271</v>
      </c>
      <c r="AD28" s="158">
        <v>22</v>
      </c>
      <c r="AE28" s="155" t="s">
        <v>254</v>
      </c>
      <c r="AF28" s="154">
        <v>442</v>
      </c>
      <c r="AG28" s="154">
        <v>22</v>
      </c>
      <c r="AH28" s="159" t="s">
        <v>243</v>
      </c>
      <c r="AI28" s="158">
        <v>447</v>
      </c>
      <c r="AJ28" s="158">
        <v>22</v>
      </c>
      <c r="AK28" s="155"/>
      <c r="AL28" s="154"/>
      <c r="AM28" s="154">
        <v>22</v>
      </c>
      <c r="AN28" s="159"/>
      <c r="AO28" s="158"/>
      <c r="AP28" s="158">
        <v>22</v>
      </c>
      <c r="AQ28" s="155"/>
      <c r="AR28" s="154"/>
      <c r="AS28" s="154">
        <v>22</v>
      </c>
      <c r="AT28" s="159"/>
      <c r="AU28" s="158"/>
      <c r="AV28" s="158">
        <v>22</v>
      </c>
      <c r="AW28" s="155"/>
      <c r="AX28" s="154"/>
      <c r="AY28" s="154">
        <v>22</v>
      </c>
      <c r="AZ28" s="159"/>
      <c r="BA28" s="158"/>
      <c r="BB28" s="158">
        <v>22</v>
      </c>
      <c r="BC28" s="155"/>
      <c r="BD28" s="154"/>
      <c r="BE28" s="154">
        <v>22</v>
      </c>
      <c r="BF28" s="159"/>
      <c r="BG28" s="158"/>
      <c r="BH28" s="158">
        <v>22</v>
      </c>
      <c r="BI28" s="155"/>
      <c r="BJ28" s="154"/>
      <c r="BK28" s="154">
        <v>22</v>
      </c>
      <c r="BL28" s="159"/>
      <c r="BM28" s="158"/>
      <c r="BN28" s="158">
        <v>22</v>
      </c>
      <c r="BO28" s="155" t="str">
        <f>'Weekly Total League Table'!BO28</f>
        <v>Kev Maher</v>
      </c>
      <c r="BP28" s="154">
        <f>'Weekly Total League Table'!BP28</f>
        <v>4641</v>
      </c>
      <c r="BQ28" s="154">
        <v>22</v>
      </c>
    </row>
    <row r="29" spans="1:69" s="125" customFormat="1" ht="18.75" customHeight="1" x14ac:dyDescent="0.25">
      <c r="A29" s="155" t="s">
        <v>28</v>
      </c>
      <c r="B29" s="154">
        <v>389</v>
      </c>
      <c r="C29" s="154">
        <v>23</v>
      </c>
      <c r="D29" s="159" t="s">
        <v>7</v>
      </c>
      <c r="E29" s="158">
        <v>406</v>
      </c>
      <c r="F29" s="158">
        <v>23</v>
      </c>
      <c r="G29" s="155" t="s">
        <v>10</v>
      </c>
      <c r="H29" s="154">
        <v>386</v>
      </c>
      <c r="I29" s="154">
        <v>23</v>
      </c>
      <c r="J29" s="159" t="s">
        <v>255</v>
      </c>
      <c r="K29" s="158">
        <v>444</v>
      </c>
      <c r="L29" s="158">
        <v>23</v>
      </c>
      <c r="M29" s="155" t="s">
        <v>243</v>
      </c>
      <c r="N29" s="154">
        <v>473</v>
      </c>
      <c r="O29" s="154">
        <v>23</v>
      </c>
      <c r="P29" s="159" t="s">
        <v>84</v>
      </c>
      <c r="Q29" s="158">
        <v>298</v>
      </c>
      <c r="R29" s="158">
        <v>23</v>
      </c>
      <c r="S29" s="155" t="s">
        <v>243</v>
      </c>
      <c r="T29" s="154">
        <v>334</v>
      </c>
      <c r="U29" s="154">
        <v>23</v>
      </c>
      <c r="V29" s="159" t="s">
        <v>11</v>
      </c>
      <c r="W29" s="158">
        <v>377</v>
      </c>
      <c r="X29" s="158">
        <v>23</v>
      </c>
      <c r="Y29" s="155" t="s">
        <v>229</v>
      </c>
      <c r="Z29" s="154">
        <v>445</v>
      </c>
      <c r="AA29" s="154">
        <v>23</v>
      </c>
      <c r="AB29" s="159" t="s">
        <v>245</v>
      </c>
      <c r="AC29" s="158">
        <v>269</v>
      </c>
      <c r="AD29" s="158">
        <v>23</v>
      </c>
      <c r="AE29" s="155" t="s">
        <v>83</v>
      </c>
      <c r="AF29" s="154">
        <v>441</v>
      </c>
      <c r="AG29" s="154">
        <v>23</v>
      </c>
      <c r="AH29" s="159" t="s">
        <v>83</v>
      </c>
      <c r="AI29" s="158">
        <v>438</v>
      </c>
      <c r="AJ29" s="158">
        <v>23</v>
      </c>
      <c r="AK29" s="155"/>
      <c r="AL29" s="154"/>
      <c r="AM29" s="154">
        <v>23</v>
      </c>
      <c r="AN29" s="159"/>
      <c r="AO29" s="158"/>
      <c r="AP29" s="158">
        <v>23</v>
      </c>
      <c r="AQ29" s="155"/>
      <c r="AR29" s="154"/>
      <c r="AS29" s="154">
        <v>23</v>
      </c>
      <c r="AT29" s="159"/>
      <c r="AU29" s="158"/>
      <c r="AV29" s="158">
        <v>23</v>
      </c>
      <c r="AW29" s="155"/>
      <c r="AX29" s="154"/>
      <c r="AY29" s="154">
        <v>23</v>
      </c>
      <c r="AZ29" s="159"/>
      <c r="BA29" s="158"/>
      <c r="BB29" s="158">
        <v>23</v>
      </c>
      <c r="BC29" s="155"/>
      <c r="BD29" s="154"/>
      <c r="BE29" s="154">
        <v>23</v>
      </c>
      <c r="BF29" s="159"/>
      <c r="BG29" s="158"/>
      <c r="BH29" s="158">
        <v>23</v>
      </c>
      <c r="BI29" s="155"/>
      <c r="BJ29" s="154"/>
      <c r="BK29" s="154">
        <v>23</v>
      </c>
      <c r="BL29" s="159"/>
      <c r="BM29" s="158"/>
      <c r="BN29" s="158">
        <v>23</v>
      </c>
      <c r="BO29" s="155" t="str">
        <f>'Weekly Total League Table'!BO29</f>
        <v>Shaun Brocken</v>
      </c>
      <c r="BP29" s="154">
        <f>'Weekly Total League Table'!BP29</f>
        <v>4584</v>
      </c>
      <c r="BQ29" s="154">
        <v>23</v>
      </c>
    </row>
    <row r="30" spans="1:69" s="125" customFormat="1" ht="18.75" customHeight="1" x14ac:dyDescent="0.25">
      <c r="A30" s="155" t="s">
        <v>82</v>
      </c>
      <c r="B30" s="154">
        <v>383</v>
      </c>
      <c r="C30" s="154">
        <v>24</v>
      </c>
      <c r="D30" s="159" t="s">
        <v>255</v>
      </c>
      <c r="E30" s="158">
        <v>406</v>
      </c>
      <c r="F30" s="158">
        <v>24</v>
      </c>
      <c r="G30" s="155" t="s">
        <v>110</v>
      </c>
      <c r="H30" s="154">
        <v>386</v>
      </c>
      <c r="I30" s="154">
        <v>24</v>
      </c>
      <c r="J30" s="159" t="s">
        <v>256</v>
      </c>
      <c r="K30" s="158">
        <v>438</v>
      </c>
      <c r="L30" s="158">
        <v>24</v>
      </c>
      <c r="M30" s="155" t="s">
        <v>39</v>
      </c>
      <c r="N30" s="154">
        <v>461</v>
      </c>
      <c r="O30" s="154">
        <v>24</v>
      </c>
      <c r="P30" s="159" t="s">
        <v>25</v>
      </c>
      <c r="Q30" s="158">
        <v>295</v>
      </c>
      <c r="R30" s="158">
        <v>24</v>
      </c>
      <c r="S30" s="155" t="s">
        <v>13</v>
      </c>
      <c r="T30" s="154">
        <v>330</v>
      </c>
      <c r="U30" s="154">
        <v>24</v>
      </c>
      <c r="V30" s="159" t="s">
        <v>39</v>
      </c>
      <c r="W30" s="158">
        <v>363</v>
      </c>
      <c r="X30" s="158">
        <v>24</v>
      </c>
      <c r="Y30" s="155" t="s">
        <v>245</v>
      </c>
      <c r="Z30" s="154">
        <v>419</v>
      </c>
      <c r="AA30" s="154">
        <v>24</v>
      </c>
      <c r="AB30" s="159" t="s">
        <v>84</v>
      </c>
      <c r="AC30" s="158">
        <v>266</v>
      </c>
      <c r="AD30" s="158">
        <v>24</v>
      </c>
      <c r="AE30" s="155" t="s">
        <v>251</v>
      </c>
      <c r="AF30" s="154">
        <v>434</v>
      </c>
      <c r="AG30" s="154">
        <v>24</v>
      </c>
      <c r="AH30" s="159" t="s">
        <v>228</v>
      </c>
      <c r="AI30" s="158">
        <v>432</v>
      </c>
      <c r="AJ30" s="158">
        <v>24</v>
      </c>
      <c r="AK30" s="155"/>
      <c r="AL30" s="154"/>
      <c r="AM30" s="154">
        <v>24</v>
      </c>
      <c r="AN30" s="159"/>
      <c r="AO30" s="158"/>
      <c r="AP30" s="158">
        <v>24</v>
      </c>
      <c r="AQ30" s="155"/>
      <c r="AR30" s="154"/>
      <c r="AS30" s="154">
        <v>24</v>
      </c>
      <c r="AT30" s="159"/>
      <c r="AU30" s="158"/>
      <c r="AV30" s="158">
        <v>24</v>
      </c>
      <c r="AW30" s="155"/>
      <c r="AX30" s="154"/>
      <c r="AY30" s="154">
        <v>24</v>
      </c>
      <c r="AZ30" s="159"/>
      <c r="BA30" s="158"/>
      <c r="BB30" s="158">
        <v>24</v>
      </c>
      <c r="BC30" s="155"/>
      <c r="BD30" s="154"/>
      <c r="BE30" s="154">
        <v>24</v>
      </c>
      <c r="BF30" s="159"/>
      <c r="BG30" s="158"/>
      <c r="BH30" s="158">
        <v>24</v>
      </c>
      <c r="BI30" s="155"/>
      <c r="BJ30" s="154"/>
      <c r="BK30" s="154">
        <v>24</v>
      </c>
      <c r="BL30" s="159"/>
      <c r="BM30" s="158"/>
      <c r="BN30" s="158">
        <v>24</v>
      </c>
      <c r="BO30" s="155" t="str">
        <f>'Weekly Total League Table'!BO30</f>
        <v>Rachel Glayzer</v>
      </c>
      <c r="BP30" s="154">
        <f>'Weekly Total League Table'!BP30</f>
        <v>4501</v>
      </c>
      <c r="BQ30" s="154">
        <v>24</v>
      </c>
    </row>
    <row r="31" spans="1:69" s="125" customFormat="1" ht="18.75" customHeight="1" x14ac:dyDescent="0.25">
      <c r="A31" s="155" t="s">
        <v>14</v>
      </c>
      <c r="B31" s="154">
        <v>382</v>
      </c>
      <c r="C31" s="154">
        <v>25</v>
      </c>
      <c r="D31" s="159" t="s">
        <v>81</v>
      </c>
      <c r="E31" s="158">
        <v>404</v>
      </c>
      <c r="F31" s="158">
        <v>25</v>
      </c>
      <c r="G31" s="155" t="s">
        <v>84</v>
      </c>
      <c r="H31" s="154">
        <v>385</v>
      </c>
      <c r="I31" s="154">
        <v>25</v>
      </c>
      <c r="J31" s="159" t="s">
        <v>332</v>
      </c>
      <c r="K31" s="158">
        <v>425</v>
      </c>
      <c r="L31" s="158">
        <v>25</v>
      </c>
      <c r="M31" s="155" t="s">
        <v>3</v>
      </c>
      <c r="N31" s="154">
        <v>452</v>
      </c>
      <c r="O31" s="154">
        <v>25</v>
      </c>
      <c r="P31" s="159" t="s">
        <v>82</v>
      </c>
      <c r="Q31" s="158">
        <v>290</v>
      </c>
      <c r="R31" s="158">
        <v>25</v>
      </c>
      <c r="S31" s="155" t="s">
        <v>84</v>
      </c>
      <c r="T31" s="154">
        <v>324</v>
      </c>
      <c r="U31" s="154">
        <v>25</v>
      </c>
      <c r="V31" s="159" t="s">
        <v>246</v>
      </c>
      <c r="W31" s="158">
        <v>358</v>
      </c>
      <c r="X31" s="158">
        <v>25</v>
      </c>
      <c r="Y31" s="155" t="s">
        <v>322</v>
      </c>
      <c r="Z31" s="154">
        <v>417</v>
      </c>
      <c r="AA31" s="154">
        <v>25</v>
      </c>
      <c r="AB31" s="159" t="s">
        <v>333</v>
      </c>
      <c r="AC31" s="158">
        <v>265</v>
      </c>
      <c r="AD31" s="158">
        <v>25</v>
      </c>
      <c r="AE31" s="155" t="s">
        <v>13</v>
      </c>
      <c r="AF31" s="154">
        <v>430</v>
      </c>
      <c r="AG31" s="154">
        <v>25</v>
      </c>
      <c r="AH31" s="159" t="s">
        <v>254</v>
      </c>
      <c r="AI31" s="158">
        <v>431</v>
      </c>
      <c r="AJ31" s="158">
        <v>25</v>
      </c>
      <c r="AK31" s="155"/>
      <c r="AL31" s="154"/>
      <c r="AM31" s="154">
        <v>25</v>
      </c>
      <c r="AN31" s="159"/>
      <c r="AO31" s="158"/>
      <c r="AP31" s="158">
        <v>25</v>
      </c>
      <c r="AQ31" s="155"/>
      <c r="AR31" s="154"/>
      <c r="AS31" s="154">
        <v>25</v>
      </c>
      <c r="AT31" s="159"/>
      <c r="AU31" s="158"/>
      <c r="AV31" s="158">
        <v>25</v>
      </c>
      <c r="AW31" s="155"/>
      <c r="AX31" s="154"/>
      <c r="AY31" s="154">
        <v>25</v>
      </c>
      <c r="AZ31" s="159"/>
      <c r="BA31" s="158"/>
      <c r="BB31" s="158">
        <v>25</v>
      </c>
      <c r="BC31" s="155"/>
      <c r="BD31" s="154"/>
      <c r="BE31" s="154">
        <v>25</v>
      </c>
      <c r="BF31" s="159"/>
      <c r="BG31" s="158"/>
      <c r="BH31" s="158">
        <v>25</v>
      </c>
      <c r="BI31" s="155"/>
      <c r="BJ31" s="154"/>
      <c r="BK31" s="154">
        <v>25</v>
      </c>
      <c r="BL31" s="159"/>
      <c r="BM31" s="158"/>
      <c r="BN31" s="158">
        <v>25</v>
      </c>
      <c r="BO31" s="155" t="str">
        <f>'Weekly Total League Table'!BO31</f>
        <v>Lucas Caunce</v>
      </c>
      <c r="BP31" s="154">
        <f>'Weekly Total League Table'!BP31</f>
        <v>4455</v>
      </c>
      <c r="BQ31" s="154">
        <v>25</v>
      </c>
    </row>
    <row r="32" spans="1:69" s="125" customFormat="1" ht="18.75" customHeight="1" x14ac:dyDescent="0.25">
      <c r="A32" s="155" t="s">
        <v>331</v>
      </c>
      <c r="B32" s="154">
        <v>380</v>
      </c>
      <c r="C32" s="154">
        <v>26</v>
      </c>
      <c r="D32" s="159" t="s">
        <v>10</v>
      </c>
      <c r="E32" s="158">
        <v>400</v>
      </c>
      <c r="F32" s="158">
        <v>26</v>
      </c>
      <c r="G32" s="155" t="s">
        <v>3</v>
      </c>
      <c r="H32" s="154">
        <v>377</v>
      </c>
      <c r="I32" s="154">
        <v>26</v>
      </c>
      <c r="J32" s="159" t="s">
        <v>12</v>
      </c>
      <c r="K32" s="158">
        <v>415</v>
      </c>
      <c r="L32" s="158">
        <v>26</v>
      </c>
      <c r="M32" s="155" t="s">
        <v>110</v>
      </c>
      <c r="N32" s="154">
        <v>451</v>
      </c>
      <c r="O32" s="154">
        <v>26</v>
      </c>
      <c r="P32" s="159" t="s">
        <v>4</v>
      </c>
      <c r="Q32" s="158">
        <v>289</v>
      </c>
      <c r="R32" s="158">
        <v>26</v>
      </c>
      <c r="S32" s="155" t="s">
        <v>348</v>
      </c>
      <c r="T32" s="154">
        <v>319</v>
      </c>
      <c r="U32" s="154">
        <v>26</v>
      </c>
      <c r="V32" s="159" t="s">
        <v>4</v>
      </c>
      <c r="W32" s="158">
        <v>356</v>
      </c>
      <c r="X32" s="158">
        <v>26</v>
      </c>
      <c r="Y32" s="155" t="s">
        <v>243</v>
      </c>
      <c r="Z32" s="154">
        <v>407</v>
      </c>
      <c r="AA32" s="154">
        <v>26</v>
      </c>
      <c r="AB32" s="159" t="s">
        <v>348</v>
      </c>
      <c r="AC32" s="158">
        <v>263</v>
      </c>
      <c r="AD32" s="158">
        <v>26</v>
      </c>
      <c r="AE32" s="155" t="s">
        <v>332</v>
      </c>
      <c r="AF32" s="154">
        <v>428</v>
      </c>
      <c r="AG32" s="154">
        <v>26</v>
      </c>
      <c r="AH32" s="159" t="s">
        <v>242</v>
      </c>
      <c r="AI32" s="158">
        <v>425</v>
      </c>
      <c r="AJ32" s="158">
        <v>26</v>
      </c>
      <c r="AK32" s="155"/>
      <c r="AL32" s="154"/>
      <c r="AM32" s="154">
        <v>26</v>
      </c>
      <c r="AN32" s="159"/>
      <c r="AO32" s="158"/>
      <c r="AP32" s="158">
        <v>26</v>
      </c>
      <c r="AQ32" s="155"/>
      <c r="AR32" s="154"/>
      <c r="AS32" s="154">
        <v>26</v>
      </c>
      <c r="AT32" s="159"/>
      <c r="AU32" s="158"/>
      <c r="AV32" s="158">
        <v>26</v>
      </c>
      <c r="AW32" s="155"/>
      <c r="AX32" s="154"/>
      <c r="AY32" s="154">
        <v>26</v>
      </c>
      <c r="AZ32" s="159"/>
      <c r="BA32" s="158"/>
      <c r="BB32" s="158">
        <v>26</v>
      </c>
      <c r="BC32" s="155"/>
      <c r="BD32" s="154"/>
      <c r="BE32" s="154">
        <v>26</v>
      </c>
      <c r="BF32" s="159"/>
      <c r="BG32" s="158"/>
      <c r="BH32" s="158">
        <v>26</v>
      </c>
      <c r="BI32" s="155"/>
      <c r="BJ32" s="154"/>
      <c r="BK32" s="154">
        <v>26</v>
      </c>
      <c r="BL32" s="159"/>
      <c r="BM32" s="158"/>
      <c r="BN32" s="158">
        <v>26</v>
      </c>
      <c r="BO32" s="155" t="str">
        <f>'Weekly Total League Table'!BO32</f>
        <v>Andy Gill</v>
      </c>
      <c r="BP32" s="154">
        <f>'Weekly Total League Table'!BP32</f>
        <v>4424</v>
      </c>
      <c r="BQ32" s="154">
        <v>26</v>
      </c>
    </row>
    <row r="33" spans="1:69" s="125" customFormat="1" ht="18.75" customHeight="1" x14ac:dyDescent="0.25">
      <c r="A33" s="155" t="s">
        <v>36</v>
      </c>
      <c r="B33" s="154">
        <v>377</v>
      </c>
      <c r="C33" s="154">
        <v>27</v>
      </c>
      <c r="D33" s="159" t="s">
        <v>330</v>
      </c>
      <c r="E33" s="158">
        <v>400</v>
      </c>
      <c r="F33" s="158">
        <v>27</v>
      </c>
      <c r="G33" s="155" t="s">
        <v>250</v>
      </c>
      <c r="H33" s="154">
        <v>367</v>
      </c>
      <c r="I33" s="154">
        <v>27</v>
      </c>
      <c r="J33" s="159" t="s">
        <v>3</v>
      </c>
      <c r="K33" s="158">
        <v>409</v>
      </c>
      <c r="L33" s="158">
        <v>27</v>
      </c>
      <c r="M33" s="155" t="s">
        <v>30</v>
      </c>
      <c r="N33" s="154">
        <v>450</v>
      </c>
      <c r="O33" s="154">
        <v>27</v>
      </c>
      <c r="P33" s="159" t="s">
        <v>19</v>
      </c>
      <c r="Q33" s="158">
        <v>271</v>
      </c>
      <c r="R33" s="158">
        <v>27</v>
      </c>
      <c r="S33" s="155" t="s">
        <v>28</v>
      </c>
      <c r="T33" s="154">
        <v>315</v>
      </c>
      <c r="U33" s="154">
        <v>27</v>
      </c>
      <c r="V33" s="159" t="s">
        <v>14</v>
      </c>
      <c r="W33" s="158">
        <v>353</v>
      </c>
      <c r="X33" s="158">
        <v>27</v>
      </c>
      <c r="Y33" s="155" t="s">
        <v>28</v>
      </c>
      <c r="Z33" s="154">
        <v>391</v>
      </c>
      <c r="AA33" s="154">
        <v>27</v>
      </c>
      <c r="AB33" s="159" t="s">
        <v>18</v>
      </c>
      <c r="AC33" s="158">
        <v>257</v>
      </c>
      <c r="AD33" s="158">
        <v>27</v>
      </c>
      <c r="AE33" s="155" t="s">
        <v>14</v>
      </c>
      <c r="AF33" s="154">
        <v>422</v>
      </c>
      <c r="AG33" s="154">
        <v>27</v>
      </c>
      <c r="AH33" s="159" t="s">
        <v>31</v>
      </c>
      <c r="AI33" s="158">
        <v>417</v>
      </c>
      <c r="AJ33" s="158">
        <v>27</v>
      </c>
      <c r="AK33" s="155"/>
      <c r="AL33" s="154"/>
      <c r="AM33" s="154">
        <v>27</v>
      </c>
      <c r="AN33" s="159"/>
      <c r="AO33" s="158"/>
      <c r="AP33" s="158">
        <v>27</v>
      </c>
      <c r="AQ33" s="155"/>
      <c r="AR33" s="154"/>
      <c r="AS33" s="154">
        <v>27</v>
      </c>
      <c r="AT33" s="159"/>
      <c r="AU33" s="158"/>
      <c r="AV33" s="158">
        <v>27</v>
      </c>
      <c r="AW33" s="155"/>
      <c r="AX33" s="154"/>
      <c r="AY33" s="154">
        <v>27</v>
      </c>
      <c r="AZ33" s="159"/>
      <c r="BA33" s="158"/>
      <c r="BB33" s="158">
        <v>27</v>
      </c>
      <c r="BC33" s="155"/>
      <c r="BD33" s="154"/>
      <c r="BE33" s="154">
        <v>27</v>
      </c>
      <c r="BF33" s="159"/>
      <c r="BG33" s="158"/>
      <c r="BH33" s="158">
        <v>27</v>
      </c>
      <c r="BI33" s="155"/>
      <c r="BJ33" s="154"/>
      <c r="BK33" s="154">
        <v>27</v>
      </c>
      <c r="BL33" s="159"/>
      <c r="BM33" s="158"/>
      <c r="BN33" s="158">
        <v>27</v>
      </c>
      <c r="BO33" s="155" t="str">
        <f>'Weekly Total League Table'!BO33</f>
        <v>James Illingworth</v>
      </c>
      <c r="BP33" s="154">
        <f>'Weekly Total League Table'!BP33</f>
        <v>4402</v>
      </c>
      <c r="BQ33" s="154">
        <v>27</v>
      </c>
    </row>
    <row r="34" spans="1:69" s="125" customFormat="1" ht="18.75" customHeight="1" x14ac:dyDescent="0.25">
      <c r="A34" s="155" t="s">
        <v>81</v>
      </c>
      <c r="B34" s="154">
        <v>374</v>
      </c>
      <c r="C34" s="154">
        <v>28</v>
      </c>
      <c r="D34" s="159" t="s">
        <v>83</v>
      </c>
      <c r="E34" s="158">
        <v>390</v>
      </c>
      <c r="F34" s="158">
        <v>28</v>
      </c>
      <c r="G34" s="155" t="s">
        <v>14</v>
      </c>
      <c r="H34" s="154">
        <v>355</v>
      </c>
      <c r="I34" s="154">
        <v>28</v>
      </c>
      <c r="J34" s="159" t="s">
        <v>6</v>
      </c>
      <c r="K34" s="158">
        <v>407</v>
      </c>
      <c r="L34" s="158">
        <v>28</v>
      </c>
      <c r="M34" s="155" t="s">
        <v>255</v>
      </c>
      <c r="N34" s="154">
        <v>424</v>
      </c>
      <c r="O34" s="154">
        <v>28</v>
      </c>
      <c r="P34" s="159" t="s">
        <v>10</v>
      </c>
      <c r="Q34" s="158">
        <v>267</v>
      </c>
      <c r="R34" s="158">
        <v>28</v>
      </c>
      <c r="S34" s="155" t="s">
        <v>247</v>
      </c>
      <c r="T34" s="154">
        <v>313</v>
      </c>
      <c r="U34" s="154">
        <v>28</v>
      </c>
      <c r="V34" s="159" t="s">
        <v>247</v>
      </c>
      <c r="W34" s="158">
        <v>346</v>
      </c>
      <c r="X34" s="158">
        <v>28</v>
      </c>
      <c r="Y34" s="155" t="s">
        <v>18</v>
      </c>
      <c r="Z34" s="154">
        <v>359</v>
      </c>
      <c r="AA34" s="154">
        <v>28</v>
      </c>
      <c r="AB34" s="159" t="s">
        <v>3</v>
      </c>
      <c r="AC34" s="158">
        <v>257</v>
      </c>
      <c r="AD34" s="158">
        <v>28</v>
      </c>
      <c r="AE34" s="155" t="s">
        <v>23</v>
      </c>
      <c r="AF34" s="154">
        <v>422</v>
      </c>
      <c r="AG34" s="154">
        <v>28</v>
      </c>
      <c r="AH34" s="159" t="s">
        <v>229</v>
      </c>
      <c r="AI34" s="158">
        <v>414</v>
      </c>
      <c r="AJ34" s="158">
        <v>28</v>
      </c>
      <c r="AK34" s="155"/>
      <c r="AL34" s="154"/>
      <c r="AM34" s="154">
        <v>28</v>
      </c>
      <c r="AN34" s="159"/>
      <c r="AO34" s="158"/>
      <c r="AP34" s="158">
        <v>28</v>
      </c>
      <c r="AQ34" s="155"/>
      <c r="AR34" s="154"/>
      <c r="AS34" s="154">
        <v>28</v>
      </c>
      <c r="AT34" s="159"/>
      <c r="AU34" s="158"/>
      <c r="AV34" s="158">
        <v>28</v>
      </c>
      <c r="AW34" s="155"/>
      <c r="AX34" s="154"/>
      <c r="AY34" s="154">
        <v>28</v>
      </c>
      <c r="AZ34" s="159"/>
      <c r="BA34" s="158"/>
      <c r="BB34" s="158">
        <v>28</v>
      </c>
      <c r="BC34" s="155"/>
      <c r="BD34" s="154"/>
      <c r="BE34" s="154">
        <v>28</v>
      </c>
      <c r="BF34" s="159"/>
      <c r="BG34" s="158"/>
      <c r="BH34" s="158">
        <v>28</v>
      </c>
      <c r="BI34" s="155"/>
      <c r="BJ34" s="154"/>
      <c r="BK34" s="154">
        <v>28</v>
      </c>
      <c r="BL34" s="159"/>
      <c r="BM34" s="158"/>
      <c r="BN34" s="158">
        <v>28</v>
      </c>
      <c r="BO34" s="155" t="str">
        <f>'Weekly Total League Table'!BO34</f>
        <v>Jess Crook</v>
      </c>
      <c r="BP34" s="154">
        <f>'Weekly Total League Table'!BP34</f>
        <v>4395</v>
      </c>
      <c r="BQ34" s="154">
        <v>28</v>
      </c>
    </row>
    <row r="35" spans="1:69" s="125" customFormat="1" ht="18.75" customHeight="1" x14ac:dyDescent="0.25">
      <c r="A35" s="155" t="s">
        <v>250</v>
      </c>
      <c r="B35" s="154">
        <v>374</v>
      </c>
      <c r="C35" s="154">
        <v>29</v>
      </c>
      <c r="D35" s="159" t="s">
        <v>251</v>
      </c>
      <c r="E35" s="158">
        <v>389</v>
      </c>
      <c r="F35" s="158">
        <v>29</v>
      </c>
      <c r="G35" s="155" t="s">
        <v>331</v>
      </c>
      <c r="H35" s="154">
        <v>346</v>
      </c>
      <c r="I35" s="154">
        <v>29</v>
      </c>
      <c r="J35" s="159" t="s">
        <v>23</v>
      </c>
      <c r="K35" s="158">
        <v>398</v>
      </c>
      <c r="L35" s="158">
        <v>29</v>
      </c>
      <c r="M35" s="155" t="s">
        <v>245</v>
      </c>
      <c r="N35" s="154">
        <v>419</v>
      </c>
      <c r="O35" s="154">
        <v>29</v>
      </c>
      <c r="P35" s="159" t="s">
        <v>251</v>
      </c>
      <c r="Q35" s="158">
        <v>264</v>
      </c>
      <c r="R35" s="158">
        <v>29</v>
      </c>
      <c r="S35" s="155" t="s">
        <v>281</v>
      </c>
      <c r="T35" s="154">
        <v>313</v>
      </c>
      <c r="U35" s="154">
        <v>29</v>
      </c>
      <c r="V35" s="159" t="s">
        <v>228</v>
      </c>
      <c r="W35" s="158">
        <v>335</v>
      </c>
      <c r="X35" s="158">
        <v>29</v>
      </c>
      <c r="Y35" s="155" t="s">
        <v>83</v>
      </c>
      <c r="Z35" s="154">
        <v>357</v>
      </c>
      <c r="AA35" s="154">
        <v>29</v>
      </c>
      <c r="AB35" s="159" t="s">
        <v>230</v>
      </c>
      <c r="AC35" s="158">
        <v>253</v>
      </c>
      <c r="AD35" s="158">
        <v>29</v>
      </c>
      <c r="AE35" s="155" t="s">
        <v>322</v>
      </c>
      <c r="AF35" s="154">
        <v>410</v>
      </c>
      <c r="AG35" s="154">
        <v>29</v>
      </c>
      <c r="AH35" s="159" t="s">
        <v>10</v>
      </c>
      <c r="AI35" s="158">
        <v>412</v>
      </c>
      <c r="AJ35" s="158">
        <v>29</v>
      </c>
      <c r="AK35" s="155"/>
      <c r="AL35" s="154"/>
      <c r="AM35" s="154">
        <v>29</v>
      </c>
      <c r="AN35" s="159"/>
      <c r="AO35" s="158"/>
      <c r="AP35" s="158">
        <v>29</v>
      </c>
      <c r="AQ35" s="155"/>
      <c r="AR35" s="154"/>
      <c r="AS35" s="154">
        <v>29</v>
      </c>
      <c r="AT35" s="159"/>
      <c r="AU35" s="158"/>
      <c r="AV35" s="158">
        <v>29</v>
      </c>
      <c r="AW35" s="155"/>
      <c r="AX35" s="154"/>
      <c r="AY35" s="154">
        <v>29</v>
      </c>
      <c r="AZ35" s="159"/>
      <c r="BA35" s="158"/>
      <c r="BB35" s="158">
        <v>29</v>
      </c>
      <c r="BC35" s="155"/>
      <c r="BD35" s="154"/>
      <c r="BE35" s="154">
        <v>29</v>
      </c>
      <c r="BF35" s="159"/>
      <c r="BG35" s="158"/>
      <c r="BH35" s="158">
        <v>29</v>
      </c>
      <c r="BI35" s="155"/>
      <c r="BJ35" s="154"/>
      <c r="BK35" s="154">
        <v>29</v>
      </c>
      <c r="BL35" s="159"/>
      <c r="BM35" s="158"/>
      <c r="BN35" s="158">
        <v>29</v>
      </c>
      <c r="BO35" s="155" t="str">
        <f>'Weekly Total League Table'!BO35</f>
        <v>Lynda Glayzer</v>
      </c>
      <c r="BP35" s="154">
        <f>'Weekly Total League Table'!BP35</f>
        <v>4357</v>
      </c>
      <c r="BQ35" s="154">
        <v>29</v>
      </c>
    </row>
    <row r="36" spans="1:69" s="125" customFormat="1" ht="18.75" customHeight="1" x14ac:dyDescent="0.25">
      <c r="A36" s="155" t="s">
        <v>18</v>
      </c>
      <c r="B36" s="154">
        <v>367</v>
      </c>
      <c r="C36" s="154">
        <v>30</v>
      </c>
      <c r="D36" s="159" t="s">
        <v>12</v>
      </c>
      <c r="E36" s="158">
        <v>387</v>
      </c>
      <c r="F36" s="158">
        <v>30</v>
      </c>
      <c r="G36" s="155" t="s">
        <v>255</v>
      </c>
      <c r="H36" s="154">
        <v>337</v>
      </c>
      <c r="I36" s="154">
        <v>30</v>
      </c>
      <c r="J36" s="159" t="s">
        <v>254</v>
      </c>
      <c r="K36" s="158">
        <v>394</v>
      </c>
      <c r="L36" s="158">
        <v>30</v>
      </c>
      <c r="M36" s="155" t="s">
        <v>228</v>
      </c>
      <c r="N36" s="154">
        <v>418</v>
      </c>
      <c r="O36" s="154">
        <v>30</v>
      </c>
      <c r="P36" s="159" t="s">
        <v>31</v>
      </c>
      <c r="Q36" s="158">
        <v>259</v>
      </c>
      <c r="R36" s="158">
        <v>30</v>
      </c>
      <c r="S36" s="155" t="s">
        <v>251</v>
      </c>
      <c r="T36" s="154">
        <v>309</v>
      </c>
      <c r="U36" s="154">
        <v>30</v>
      </c>
      <c r="V36" s="159" t="s">
        <v>15</v>
      </c>
      <c r="W36" s="158">
        <v>324</v>
      </c>
      <c r="X36" s="158">
        <v>30</v>
      </c>
      <c r="Y36" s="155" t="s">
        <v>250</v>
      </c>
      <c r="Z36" s="154">
        <v>357</v>
      </c>
      <c r="AA36" s="154">
        <v>30</v>
      </c>
      <c r="AB36" s="159" t="s">
        <v>31</v>
      </c>
      <c r="AC36" s="158">
        <v>252</v>
      </c>
      <c r="AD36" s="158">
        <v>30</v>
      </c>
      <c r="AE36" s="155" t="s">
        <v>244</v>
      </c>
      <c r="AF36" s="154">
        <v>402</v>
      </c>
      <c r="AG36" s="154">
        <v>30</v>
      </c>
      <c r="AH36" s="159" t="s">
        <v>246</v>
      </c>
      <c r="AI36" s="158">
        <v>410</v>
      </c>
      <c r="AJ36" s="158">
        <v>30</v>
      </c>
      <c r="AK36" s="155"/>
      <c r="AL36" s="154"/>
      <c r="AM36" s="154">
        <v>30</v>
      </c>
      <c r="AN36" s="159"/>
      <c r="AO36" s="158"/>
      <c r="AP36" s="158">
        <v>30</v>
      </c>
      <c r="AQ36" s="155"/>
      <c r="AR36" s="154"/>
      <c r="AS36" s="154">
        <v>30</v>
      </c>
      <c r="AT36" s="159"/>
      <c r="AU36" s="158"/>
      <c r="AV36" s="158">
        <v>30</v>
      </c>
      <c r="AW36" s="155"/>
      <c r="AX36" s="154"/>
      <c r="AY36" s="154">
        <v>30</v>
      </c>
      <c r="AZ36" s="159"/>
      <c r="BA36" s="158"/>
      <c r="BB36" s="158">
        <v>30</v>
      </c>
      <c r="BC36" s="155"/>
      <c r="BD36" s="154"/>
      <c r="BE36" s="154">
        <v>30</v>
      </c>
      <c r="BF36" s="159"/>
      <c r="BG36" s="158"/>
      <c r="BH36" s="158">
        <v>30</v>
      </c>
      <c r="BI36" s="155"/>
      <c r="BJ36" s="154"/>
      <c r="BK36" s="154">
        <v>30</v>
      </c>
      <c r="BL36" s="159"/>
      <c r="BM36" s="158"/>
      <c r="BN36" s="158">
        <v>30</v>
      </c>
      <c r="BO36" s="155" t="str">
        <f>'Weekly Total League Table'!BO36</f>
        <v>Andy Brown</v>
      </c>
      <c r="BP36" s="154">
        <f>'Weekly Total League Table'!BP36</f>
        <v>4295</v>
      </c>
      <c r="BQ36" s="154">
        <v>30</v>
      </c>
    </row>
    <row r="37" spans="1:69" s="125" customFormat="1" ht="18.75" customHeight="1" x14ac:dyDescent="0.25">
      <c r="A37" s="155" t="s">
        <v>332</v>
      </c>
      <c r="B37" s="154">
        <v>356</v>
      </c>
      <c r="C37" s="154">
        <v>31</v>
      </c>
      <c r="D37" s="159" t="s">
        <v>6</v>
      </c>
      <c r="E37" s="158">
        <v>378</v>
      </c>
      <c r="F37" s="158">
        <v>31</v>
      </c>
      <c r="G37" s="155" t="s">
        <v>81</v>
      </c>
      <c r="H37" s="154">
        <v>336</v>
      </c>
      <c r="I37" s="154">
        <v>31</v>
      </c>
      <c r="J37" s="159" t="s">
        <v>246</v>
      </c>
      <c r="K37" s="158">
        <v>389</v>
      </c>
      <c r="L37" s="158">
        <v>31</v>
      </c>
      <c r="M37" s="155" t="s">
        <v>8</v>
      </c>
      <c r="N37" s="154">
        <v>415</v>
      </c>
      <c r="O37" s="154">
        <v>31</v>
      </c>
      <c r="P37" s="159" t="s">
        <v>250</v>
      </c>
      <c r="Q37" s="158">
        <v>243</v>
      </c>
      <c r="R37" s="158">
        <v>31</v>
      </c>
      <c r="S37" s="155" t="s">
        <v>242</v>
      </c>
      <c r="T37" s="154">
        <v>308</v>
      </c>
      <c r="U37" s="154">
        <v>31</v>
      </c>
      <c r="V37" s="159" t="s">
        <v>82</v>
      </c>
      <c r="W37" s="158">
        <v>313</v>
      </c>
      <c r="X37" s="158">
        <v>31</v>
      </c>
      <c r="Y37" s="155" t="s">
        <v>228</v>
      </c>
      <c r="Z37" s="154">
        <v>326</v>
      </c>
      <c r="AA37" s="154">
        <v>31</v>
      </c>
      <c r="AB37" s="159" t="s">
        <v>4</v>
      </c>
      <c r="AC37" s="158">
        <v>251</v>
      </c>
      <c r="AD37" s="158">
        <v>31</v>
      </c>
      <c r="AE37" s="155" t="s">
        <v>110</v>
      </c>
      <c r="AF37" s="154">
        <v>395</v>
      </c>
      <c r="AG37" s="154">
        <v>31</v>
      </c>
      <c r="AH37" s="159" t="s">
        <v>18</v>
      </c>
      <c r="AI37" s="158">
        <v>409</v>
      </c>
      <c r="AJ37" s="158">
        <v>31</v>
      </c>
      <c r="AK37" s="155"/>
      <c r="AL37" s="154"/>
      <c r="AM37" s="154">
        <v>31</v>
      </c>
      <c r="AN37" s="159"/>
      <c r="AO37" s="158"/>
      <c r="AP37" s="158">
        <v>31</v>
      </c>
      <c r="AQ37" s="155"/>
      <c r="AR37" s="154"/>
      <c r="AS37" s="154">
        <v>31</v>
      </c>
      <c r="AT37" s="159"/>
      <c r="AU37" s="158"/>
      <c r="AV37" s="158">
        <v>31</v>
      </c>
      <c r="AW37" s="155"/>
      <c r="AX37" s="154"/>
      <c r="AY37" s="154">
        <v>31</v>
      </c>
      <c r="AZ37" s="159"/>
      <c r="BA37" s="158"/>
      <c r="BB37" s="158">
        <v>31</v>
      </c>
      <c r="BC37" s="155"/>
      <c r="BD37" s="154"/>
      <c r="BE37" s="154">
        <v>31</v>
      </c>
      <c r="BF37" s="159"/>
      <c r="BG37" s="158"/>
      <c r="BH37" s="158">
        <v>31</v>
      </c>
      <c r="BI37" s="155"/>
      <c r="BJ37" s="154"/>
      <c r="BK37" s="154">
        <v>31</v>
      </c>
      <c r="BL37" s="159"/>
      <c r="BM37" s="158"/>
      <c r="BN37" s="158">
        <v>31</v>
      </c>
      <c r="BO37" s="155" t="str">
        <f>'Weekly Total League Table'!BO37</f>
        <v>Jodie Connell</v>
      </c>
      <c r="BP37" s="154">
        <f>'Weekly Total League Table'!BP37</f>
        <v>4274</v>
      </c>
      <c r="BQ37" s="154">
        <v>31</v>
      </c>
    </row>
    <row r="38" spans="1:69" s="125" customFormat="1" ht="18.75" customHeight="1" x14ac:dyDescent="0.25">
      <c r="A38" s="155" t="s">
        <v>244</v>
      </c>
      <c r="B38" s="154">
        <v>351</v>
      </c>
      <c r="C38" s="154">
        <v>32</v>
      </c>
      <c r="D38" s="159" t="s">
        <v>4</v>
      </c>
      <c r="E38" s="158">
        <v>374</v>
      </c>
      <c r="F38" s="158">
        <v>32</v>
      </c>
      <c r="G38" s="155" t="s">
        <v>7</v>
      </c>
      <c r="H38" s="154">
        <v>329</v>
      </c>
      <c r="I38" s="154">
        <v>32</v>
      </c>
      <c r="J38" s="159" t="s">
        <v>348</v>
      </c>
      <c r="K38" s="158">
        <v>388</v>
      </c>
      <c r="L38" s="158">
        <v>32</v>
      </c>
      <c r="M38" s="155" t="s">
        <v>332</v>
      </c>
      <c r="N38" s="154">
        <v>409</v>
      </c>
      <c r="O38" s="154">
        <v>32</v>
      </c>
      <c r="P38" s="159" t="s">
        <v>253</v>
      </c>
      <c r="Q38" s="158">
        <v>238</v>
      </c>
      <c r="R38" s="158">
        <v>32</v>
      </c>
      <c r="S38" s="155" t="s">
        <v>245</v>
      </c>
      <c r="T38" s="154">
        <v>300</v>
      </c>
      <c r="U38" s="154">
        <v>32</v>
      </c>
      <c r="V38" s="159" t="s">
        <v>7</v>
      </c>
      <c r="W38" s="158">
        <v>305</v>
      </c>
      <c r="X38" s="158">
        <v>32</v>
      </c>
      <c r="Y38" s="155" t="s">
        <v>10</v>
      </c>
      <c r="Z38" s="154">
        <v>317</v>
      </c>
      <c r="AA38" s="154">
        <v>32</v>
      </c>
      <c r="AB38" s="159" t="s">
        <v>322</v>
      </c>
      <c r="AC38" s="158">
        <v>251</v>
      </c>
      <c r="AD38" s="158">
        <v>32</v>
      </c>
      <c r="AE38" s="155" t="s">
        <v>247</v>
      </c>
      <c r="AF38" s="154">
        <v>392</v>
      </c>
      <c r="AG38" s="154">
        <v>32</v>
      </c>
      <c r="AH38" s="159" t="s">
        <v>230</v>
      </c>
      <c r="AI38" s="158">
        <v>402</v>
      </c>
      <c r="AJ38" s="158">
        <v>32</v>
      </c>
      <c r="AK38" s="155"/>
      <c r="AL38" s="154"/>
      <c r="AM38" s="154">
        <v>32</v>
      </c>
      <c r="AN38" s="159"/>
      <c r="AO38" s="158"/>
      <c r="AP38" s="158">
        <v>32</v>
      </c>
      <c r="AQ38" s="155"/>
      <c r="AR38" s="154"/>
      <c r="AS38" s="154">
        <v>32</v>
      </c>
      <c r="AT38" s="159"/>
      <c r="AU38" s="158"/>
      <c r="AV38" s="158">
        <v>32</v>
      </c>
      <c r="AW38" s="155"/>
      <c r="AX38" s="154"/>
      <c r="AY38" s="154">
        <v>32</v>
      </c>
      <c r="AZ38" s="159"/>
      <c r="BA38" s="158"/>
      <c r="BB38" s="158">
        <v>32</v>
      </c>
      <c r="BC38" s="155"/>
      <c r="BD38" s="154"/>
      <c r="BE38" s="154">
        <v>32</v>
      </c>
      <c r="BF38" s="159"/>
      <c r="BG38" s="158"/>
      <c r="BH38" s="158">
        <v>32</v>
      </c>
      <c r="BI38" s="155"/>
      <c r="BJ38" s="154"/>
      <c r="BK38" s="154">
        <v>32</v>
      </c>
      <c r="BL38" s="159"/>
      <c r="BM38" s="158"/>
      <c r="BN38" s="158">
        <v>32</v>
      </c>
      <c r="BO38" s="155" t="str">
        <f>'Weekly Total League Table'!BO38</f>
        <v>Owen Griffiths</v>
      </c>
      <c r="BP38" s="154">
        <f>'Weekly Total League Table'!BP38</f>
        <v>4273</v>
      </c>
      <c r="BQ38" s="154">
        <v>32</v>
      </c>
    </row>
    <row r="39" spans="1:69" s="125" customFormat="1" ht="18.75" customHeight="1" x14ac:dyDescent="0.25">
      <c r="A39" s="155" t="s">
        <v>25</v>
      </c>
      <c r="B39" s="154">
        <v>350</v>
      </c>
      <c r="C39" s="154">
        <v>33</v>
      </c>
      <c r="D39" s="159" t="s">
        <v>249</v>
      </c>
      <c r="E39" s="158">
        <v>363</v>
      </c>
      <c r="F39" s="158">
        <v>33</v>
      </c>
      <c r="G39" s="155" t="s">
        <v>15</v>
      </c>
      <c r="H39" s="154">
        <v>320</v>
      </c>
      <c r="I39" s="154">
        <v>33</v>
      </c>
      <c r="J39" s="159" t="s">
        <v>242</v>
      </c>
      <c r="K39" s="158">
        <v>381</v>
      </c>
      <c r="L39" s="158">
        <v>33</v>
      </c>
      <c r="M39" s="155" t="s">
        <v>230</v>
      </c>
      <c r="N39" s="154">
        <v>393</v>
      </c>
      <c r="O39" s="154">
        <v>33</v>
      </c>
      <c r="P39" s="159" t="s">
        <v>228</v>
      </c>
      <c r="Q39" s="158">
        <v>230</v>
      </c>
      <c r="R39" s="158">
        <v>33</v>
      </c>
      <c r="S39" s="155" t="s">
        <v>330</v>
      </c>
      <c r="T39" s="154">
        <v>291</v>
      </c>
      <c r="U39" s="154">
        <v>33</v>
      </c>
      <c r="V39" s="159" t="s">
        <v>25</v>
      </c>
      <c r="W39" s="158">
        <v>295</v>
      </c>
      <c r="X39" s="158">
        <v>33</v>
      </c>
      <c r="Y39" s="155" t="s">
        <v>85</v>
      </c>
      <c r="Z39" s="154">
        <v>315</v>
      </c>
      <c r="AA39" s="154">
        <v>33</v>
      </c>
      <c r="AB39" s="159" t="s">
        <v>83</v>
      </c>
      <c r="AC39" s="158">
        <v>246</v>
      </c>
      <c r="AD39" s="158">
        <v>33</v>
      </c>
      <c r="AE39" s="155" t="s">
        <v>256</v>
      </c>
      <c r="AF39" s="154">
        <v>385</v>
      </c>
      <c r="AG39" s="154">
        <v>33</v>
      </c>
      <c r="AH39" s="159" t="s">
        <v>8</v>
      </c>
      <c r="AI39" s="158">
        <v>402</v>
      </c>
      <c r="AJ39" s="158">
        <v>33</v>
      </c>
      <c r="AK39" s="155"/>
      <c r="AL39" s="154"/>
      <c r="AM39" s="154">
        <v>33</v>
      </c>
      <c r="AN39" s="159"/>
      <c r="AO39" s="158"/>
      <c r="AP39" s="158">
        <v>33</v>
      </c>
      <c r="AQ39" s="155"/>
      <c r="AR39" s="154"/>
      <c r="AS39" s="154">
        <v>33</v>
      </c>
      <c r="AT39" s="159"/>
      <c r="AU39" s="158"/>
      <c r="AV39" s="158">
        <v>33</v>
      </c>
      <c r="AW39" s="155"/>
      <c r="AX39" s="154"/>
      <c r="AY39" s="154">
        <v>33</v>
      </c>
      <c r="AZ39" s="159"/>
      <c r="BA39" s="158"/>
      <c r="BB39" s="158">
        <v>33</v>
      </c>
      <c r="BC39" s="155"/>
      <c r="BD39" s="154"/>
      <c r="BE39" s="154">
        <v>33</v>
      </c>
      <c r="BF39" s="159"/>
      <c r="BG39" s="158"/>
      <c r="BH39" s="158">
        <v>33</v>
      </c>
      <c r="BI39" s="155"/>
      <c r="BJ39" s="154"/>
      <c r="BK39" s="154">
        <v>33</v>
      </c>
      <c r="BL39" s="159"/>
      <c r="BM39" s="158"/>
      <c r="BN39" s="158">
        <v>33</v>
      </c>
      <c r="BO39" s="155" t="str">
        <f>'Weekly Total League Table'!BO39</f>
        <v>Harvey Rankin</v>
      </c>
      <c r="BP39" s="154">
        <f>'Weekly Total League Table'!BP39</f>
        <v>4232</v>
      </c>
      <c r="BQ39" s="154">
        <v>33</v>
      </c>
    </row>
    <row r="40" spans="1:69" s="125" customFormat="1" ht="18.75" customHeight="1" x14ac:dyDescent="0.25">
      <c r="A40" s="155" t="s">
        <v>254</v>
      </c>
      <c r="B40" s="154">
        <v>350</v>
      </c>
      <c r="C40" s="154">
        <v>34</v>
      </c>
      <c r="D40" s="159" t="s">
        <v>23</v>
      </c>
      <c r="E40" s="158">
        <v>357</v>
      </c>
      <c r="F40" s="158">
        <v>34</v>
      </c>
      <c r="G40" s="155" t="s">
        <v>4</v>
      </c>
      <c r="H40" s="154">
        <v>319</v>
      </c>
      <c r="I40" s="154">
        <v>34</v>
      </c>
      <c r="J40" s="159" t="s">
        <v>250</v>
      </c>
      <c r="K40" s="158">
        <v>374</v>
      </c>
      <c r="L40" s="158">
        <v>34</v>
      </c>
      <c r="M40" s="155" t="s">
        <v>23</v>
      </c>
      <c r="N40" s="154">
        <v>393</v>
      </c>
      <c r="O40" s="154">
        <v>34</v>
      </c>
      <c r="P40" s="159" t="s">
        <v>254</v>
      </c>
      <c r="Q40" s="158">
        <v>228</v>
      </c>
      <c r="R40" s="158">
        <v>34</v>
      </c>
      <c r="S40" s="155" t="s">
        <v>46</v>
      </c>
      <c r="T40" s="154">
        <v>285</v>
      </c>
      <c r="U40" s="154">
        <v>34</v>
      </c>
      <c r="V40" s="159" t="s">
        <v>332</v>
      </c>
      <c r="W40" s="158">
        <v>295</v>
      </c>
      <c r="X40" s="158">
        <v>34</v>
      </c>
      <c r="Y40" s="155" t="s">
        <v>7</v>
      </c>
      <c r="Z40" s="154">
        <v>306</v>
      </c>
      <c r="AA40" s="154">
        <v>34</v>
      </c>
      <c r="AB40" s="159" t="s">
        <v>25</v>
      </c>
      <c r="AC40" s="158">
        <v>245</v>
      </c>
      <c r="AD40" s="158">
        <v>34</v>
      </c>
      <c r="AE40" s="155" t="s">
        <v>252</v>
      </c>
      <c r="AF40" s="154">
        <v>383</v>
      </c>
      <c r="AG40" s="154">
        <v>34</v>
      </c>
      <c r="AH40" s="159" t="s">
        <v>110</v>
      </c>
      <c r="AI40" s="158">
        <v>402</v>
      </c>
      <c r="AJ40" s="158">
        <v>34</v>
      </c>
      <c r="AK40" s="155"/>
      <c r="AL40" s="154"/>
      <c r="AM40" s="154">
        <v>34</v>
      </c>
      <c r="AN40" s="159"/>
      <c r="AO40" s="158"/>
      <c r="AP40" s="158">
        <v>34</v>
      </c>
      <c r="AQ40" s="155"/>
      <c r="AR40" s="154"/>
      <c r="AS40" s="154">
        <v>34</v>
      </c>
      <c r="AT40" s="159"/>
      <c r="AU40" s="158"/>
      <c r="AV40" s="158">
        <v>34</v>
      </c>
      <c r="AW40" s="155"/>
      <c r="AX40" s="154"/>
      <c r="AY40" s="154">
        <v>34</v>
      </c>
      <c r="AZ40" s="159"/>
      <c r="BA40" s="158"/>
      <c r="BB40" s="158">
        <v>34</v>
      </c>
      <c r="BC40" s="155"/>
      <c r="BD40" s="154"/>
      <c r="BE40" s="154">
        <v>34</v>
      </c>
      <c r="BF40" s="159"/>
      <c r="BG40" s="158"/>
      <c r="BH40" s="158">
        <v>34</v>
      </c>
      <c r="BI40" s="155"/>
      <c r="BJ40" s="154"/>
      <c r="BK40" s="154">
        <v>34</v>
      </c>
      <c r="BL40" s="159"/>
      <c r="BM40" s="158"/>
      <c r="BN40" s="158">
        <v>34</v>
      </c>
      <c r="BO40" s="155" t="str">
        <f>'Weekly Total League Table'!BO40</f>
        <v>Nick Abraham</v>
      </c>
      <c r="BP40" s="154">
        <f>'Weekly Total League Table'!BP40</f>
        <v>4168</v>
      </c>
      <c r="BQ40" s="154">
        <v>34</v>
      </c>
    </row>
    <row r="41" spans="1:69" s="125" customFormat="1" ht="18.75" customHeight="1" x14ac:dyDescent="0.25">
      <c r="A41" s="155" t="s">
        <v>23</v>
      </c>
      <c r="B41" s="154">
        <v>340</v>
      </c>
      <c r="C41" s="154">
        <v>35</v>
      </c>
      <c r="D41" s="159" t="s">
        <v>18</v>
      </c>
      <c r="E41" s="158">
        <v>353</v>
      </c>
      <c r="F41" s="158">
        <v>35</v>
      </c>
      <c r="G41" s="155" t="s">
        <v>332</v>
      </c>
      <c r="H41" s="154">
        <v>316</v>
      </c>
      <c r="I41" s="154">
        <v>35</v>
      </c>
      <c r="J41" s="159" t="s">
        <v>85</v>
      </c>
      <c r="K41" s="158">
        <v>373</v>
      </c>
      <c r="L41" s="158">
        <v>35</v>
      </c>
      <c r="M41" s="155" t="s">
        <v>32</v>
      </c>
      <c r="N41" s="154">
        <v>378</v>
      </c>
      <c r="O41" s="154">
        <v>35</v>
      </c>
      <c r="P41" s="159" t="s">
        <v>32</v>
      </c>
      <c r="Q41" s="158">
        <v>224</v>
      </c>
      <c r="R41" s="158">
        <v>35</v>
      </c>
      <c r="S41" s="155" t="s">
        <v>10</v>
      </c>
      <c r="T41" s="154">
        <v>282</v>
      </c>
      <c r="U41" s="154">
        <v>35</v>
      </c>
      <c r="V41" s="159" t="s">
        <v>6</v>
      </c>
      <c r="W41" s="158">
        <v>285</v>
      </c>
      <c r="X41" s="158">
        <v>35</v>
      </c>
      <c r="Y41" s="155" t="s">
        <v>39</v>
      </c>
      <c r="Z41" s="154">
        <v>273</v>
      </c>
      <c r="AA41" s="154">
        <v>35</v>
      </c>
      <c r="AB41" s="159" t="s">
        <v>252</v>
      </c>
      <c r="AC41" s="158">
        <v>232</v>
      </c>
      <c r="AD41" s="158">
        <v>35</v>
      </c>
      <c r="AE41" s="155" t="s">
        <v>85</v>
      </c>
      <c r="AF41" s="154">
        <v>382</v>
      </c>
      <c r="AG41" s="154">
        <v>35</v>
      </c>
      <c r="AH41" s="159" t="s">
        <v>247</v>
      </c>
      <c r="AI41" s="158">
        <v>399</v>
      </c>
      <c r="AJ41" s="158">
        <v>35</v>
      </c>
      <c r="AK41" s="155"/>
      <c r="AL41" s="154"/>
      <c r="AM41" s="154">
        <v>35</v>
      </c>
      <c r="AN41" s="159"/>
      <c r="AO41" s="158"/>
      <c r="AP41" s="158">
        <v>35</v>
      </c>
      <c r="AQ41" s="155"/>
      <c r="AR41" s="154"/>
      <c r="AS41" s="154">
        <v>35</v>
      </c>
      <c r="AT41" s="159"/>
      <c r="AU41" s="158"/>
      <c r="AV41" s="158">
        <v>35</v>
      </c>
      <c r="AW41" s="155"/>
      <c r="AX41" s="154"/>
      <c r="AY41" s="154">
        <v>35</v>
      </c>
      <c r="AZ41" s="159"/>
      <c r="BA41" s="158"/>
      <c r="BB41" s="158">
        <v>35</v>
      </c>
      <c r="BC41" s="155"/>
      <c r="BD41" s="154"/>
      <c r="BE41" s="154">
        <v>35</v>
      </c>
      <c r="BF41" s="159"/>
      <c r="BG41" s="158"/>
      <c r="BH41" s="158">
        <v>35</v>
      </c>
      <c r="BI41" s="155"/>
      <c r="BJ41" s="154"/>
      <c r="BK41" s="154">
        <v>35</v>
      </c>
      <c r="BL41" s="159"/>
      <c r="BM41" s="158"/>
      <c r="BN41" s="158">
        <v>35</v>
      </c>
      <c r="BO41" s="155" t="str">
        <f>'Weekly Total League Table'!BO41</f>
        <v>Nicky Rout</v>
      </c>
      <c r="BP41" s="154">
        <f>'Weekly Total League Table'!BP41</f>
        <v>4156</v>
      </c>
      <c r="BQ41" s="154">
        <v>35</v>
      </c>
    </row>
    <row r="42" spans="1:69" s="125" customFormat="1" ht="18.75" customHeight="1" x14ac:dyDescent="0.25">
      <c r="A42" s="155" t="s">
        <v>252</v>
      </c>
      <c r="B42" s="154">
        <v>339</v>
      </c>
      <c r="C42" s="154">
        <v>36</v>
      </c>
      <c r="D42" s="159" t="s">
        <v>247</v>
      </c>
      <c r="E42" s="158">
        <v>342</v>
      </c>
      <c r="F42" s="158">
        <v>36</v>
      </c>
      <c r="G42" s="155" t="s">
        <v>252</v>
      </c>
      <c r="H42" s="154">
        <v>309</v>
      </c>
      <c r="I42" s="154">
        <v>36</v>
      </c>
      <c r="J42" s="159" t="s">
        <v>19</v>
      </c>
      <c r="K42" s="158">
        <v>352</v>
      </c>
      <c r="L42" s="158">
        <v>36</v>
      </c>
      <c r="M42" s="155" t="s">
        <v>10</v>
      </c>
      <c r="N42" s="154">
        <v>363</v>
      </c>
      <c r="O42" s="154">
        <v>36</v>
      </c>
      <c r="P42" s="159" t="s">
        <v>15</v>
      </c>
      <c r="Q42" s="158">
        <v>220</v>
      </c>
      <c r="R42" s="158">
        <v>36</v>
      </c>
      <c r="S42" s="155" t="s">
        <v>250</v>
      </c>
      <c r="T42" s="154">
        <v>280</v>
      </c>
      <c r="U42" s="154">
        <v>36</v>
      </c>
      <c r="V42" s="159" t="s">
        <v>331</v>
      </c>
      <c r="W42" s="158">
        <v>285</v>
      </c>
      <c r="X42" s="158">
        <v>36</v>
      </c>
      <c r="Y42" s="155" t="s">
        <v>333</v>
      </c>
      <c r="Z42" s="154">
        <v>256</v>
      </c>
      <c r="AA42" s="154">
        <v>36</v>
      </c>
      <c r="AB42" s="159" t="s">
        <v>281</v>
      </c>
      <c r="AC42" s="158">
        <v>227</v>
      </c>
      <c r="AD42" s="158">
        <v>36</v>
      </c>
      <c r="AE42" s="155" t="s">
        <v>8</v>
      </c>
      <c r="AF42" s="154">
        <v>381</v>
      </c>
      <c r="AG42" s="154">
        <v>36</v>
      </c>
      <c r="AH42" s="159" t="s">
        <v>253</v>
      </c>
      <c r="AI42" s="158">
        <v>397</v>
      </c>
      <c r="AJ42" s="158">
        <v>36</v>
      </c>
      <c r="AK42" s="155"/>
      <c r="AL42" s="154"/>
      <c r="AM42" s="154">
        <v>36</v>
      </c>
      <c r="AN42" s="159"/>
      <c r="AO42" s="158"/>
      <c r="AP42" s="158">
        <v>36</v>
      </c>
      <c r="AQ42" s="155"/>
      <c r="AR42" s="154"/>
      <c r="AS42" s="154">
        <v>36</v>
      </c>
      <c r="AT42" s="159"/>
      <c r="AU42" s="158"/>
      <c r="AV42" s="158">
        <v>36</v>
      </c>
      <c r="AW42" s="155"/>
      <c r="AX42" s="154"/>
      <c r="AY42" s="154">
        <v>36</v>
      </c>
      <c r="AZ42" s="159"/>
      <c r="BA42" s="158"/>
      <c r="BB42" s="158">
        <v>36</v>
      </c>
      <c r="BC42" s="155"/>
      <c r="BD42" s="154"/>
      <c r="BE42" s="154">
        <v>36</v>
      </c>
      <c r="BF42" s="159"/>
      <c r="BG42" s="158"/>
      <c r="BH42" s="158">
        <v>36</v>
      </c>
      <c r="BI42" s="155"/>
      <c r="BJ42" s="154"/>
      <c r="BK42" s="154">
        <v>36</v>
      </c>
      <c r="BL42" s="159"/>
      <c r="BM42" s="158"/>
      <c r="BN42" s="158">
        <v>36</v>
      </c>
      <c r="BO42" s="155" t="str">
        <f>'Weekly Total League Table'!BO42</f>
        <v>Aaron Cheung</v>
      </c>
      <c r="BP42" s="154">
        <f>'Weekly Total League Table'!BP42</f>
        <v>4139</v>
      </c>
      <c r="BQ42" s="154">
        <v>36</v>
      </c>
    </row>
    <row r="43" spans="1:69" s="125" customFormat="1" ht="18.75" customHeight="1" x14ac:dyDescent="0.25">
      <c r="A43" s="155" t="s">
        <v>85</v>
      </c>
      <c r="B43" s="154">
        <v>334</v>
      </c>
      <c r="C43" s="154">
        <v>37</v>
      </c>
      <c r="D43" s="160" t="s">
        <v>348</v>
      </c>
      <c r="E43" s="158">
        <v>341</v>
      </c>
      <c r="F43" s="158">
        <v>37</v>
      </c>
      <c r="G43" s="155" t="s">
        <v>28</v>
      </c>
      <c r="H43" s="154">
        <v>305</v>
      </c>
      <c r="I43" s="154">
        <v>37</v>
      </c>
      <c r="J43" s="159" t="s">
        <v>82</v>
      </c>
      <c r="K43" s="158">
        <v>341</v>
      </c>
      <c r="L43" s="158">
        <v>37</v>
      </c>
      <c r="M43" s="155" t="s">
        <v>330</v>
      </c>
      <c r="N43" s="154">
        <v>355</v>
      </c>
      <c r="O43" s="154">
        <v>37</v>
      </c>
      <c r="P43" s="159" t="s">
        <v>245</v>
      </c>
      <c r="Q43" s="158">
        <v>220</v>
      </c>
      <c r="R43" s="158">
        <v>37</v>
      </c>
      <c r="S43" s="155" t="s">
        <v>331</v>
      </c>
      <c r="T43" s="154">
        <v>279</v>
      </c>
      <c r="U43" s="154">
        <v>37</v>
      </c>
      <c r="V43" s="159" t="s">
        <v>18</v>
      </c>
      <c r="W43" s="158">
        <v>281</v>
      </c>
      <c r="X43" s="158">
        <v>37</v>
      </c>
      <c r="Y43" s="155" t="s">
        <v>19</v>
      </c>
      <c r="Z43" s="154">
        <v>252</v>
      </c>
      <c r="AA43" s="154">
        <v>37</v>
      </c>
      <c r="AB43" s="159" t="s">
        <v>15</v>
      </c>
      <c r="AC43" s="158">
        <v>226</v>
      </c>
      <c r="AD43" s="158">
        <v>37</v>
      </c>
      <c r="AE43" s="155" t="s">
        <v>229</v>
      </c>
      <c r="AF43" s="154">
        <v>377</v>
      </c>
      <c r="AG43" s="154">
        <v>37</v>
      </c>
      <c r="AH43" s="159" t="s">
        <v>36</v>
      </c>
      <c r="AI43" s="158">
        <v>385</v>
      </c>
      <c r="AJ43" s="158">
        <v>37</v>
      </c>
      <c r="AK43" s="155"/>
      <c r="AL43" s="154"/>
      <c r="AM43" s="154">
        <v>37</v>
      </c>
      <c r="AN43" s="159"/>
      <c r="AO43" s="158"/>
      <c r="AP43" s="158">
        <v>37</v>
      </c>
      <c r="AQ43" s="155"/>
      <c r="AR43" s="154"/>
      <c r="AS43" s="154">
        <v>37</v>
      </c>
      <c r="AT43" s="159"/>
      <c r="AU43" s="158"/>
      <c r="AV43" s="158">
        <v>37</v>
      </c>
      <c r="AW43" s="155"/>
      <c r="AX43" s="154"/>
      <c r="AY43" s="154">
        <v>37</v>
      </c>
      <c r="AZ43" s="159"/>
      <c r="BA43" s="158"/>
      <c r="BB43" s="158">
        <v>37</v>
      </c>
      <c r="BC43" s="155"/>
      <c r="BD43" s="154"/>
      <c r="BE43" s="154">
        <v>37</v>
      </c>
      <c r="BF43" s="159"/>
      <c r="BG43" s="158"/>
      <c r="BH43" s="158">
        <v>37</v>
      </c>
      <c r="BI43" s="155"/>
      <c r="BJ43" s="154"/>
      <c r="BK43" s="154">
        <v>37</v>
      </c>
      <c r="BL43" s="159"/>
      <c r="BM43" s="158"/>
      <c r="BN43" s="158">
        <v>37</v>
      </c>
      <c r="BO43" s="155" t="str">
        <f>'Weekly Total League Table'!BO43</f>
        <v>Trish Dickinson</v>
      </c>
      <c r="BP43" s="154">
        <f>'Weekly Total League Table'!BP43</f>
        <v>4067</v>
      </c>
      <c r="BQ43" s="154">
        <v>37</v>
      </c>
    </row>
    <row r="44" spans="1:69" s="125" customFormat="1" ht="18.75" customHeight="1" x14ac:dyDescent="0.25">
      <c r="A44" s="155" t="s">
        <v>228</v>
      </c>
      <c r="B44" s="154">
        <v>328</v>
      </c>
      <c r="C44" s="154">
        <v>38</v>
      </c>
      <c r="D44" s="159" t="s">
        <v>39</v>
      </c>
      <c r="E44" s="158">
        <v>314</v>
      </c>
      <c r="F44" s="158">
        <v>38</v>
      </c>
      <c r="G44" s="155" t="s">
        <v>281</v>
      </c>
      <c r="H44" s="154">
        <v>303</v>
      </c>
      <c r="I44" s="154">
        <v>38</v>
      </c>
      <c r="J44" s="159" t="s">
        <v>32</v>
      </c>
      <c r="K44" s="158">
        <v>337</v>
      </c>
      <c r="L44" s="158">
        <v>38</v>
      </c>
      <c r="M44" s="155" t="s">
        <v>81</v>
      </c>
      <c r="N44" s="154">
        <v>346</v>
      </c>
      <c r="O44" s="154">
        <v>38</v>
      </c>
      <c r="P44" s="159" t="s">
        <v>26</v>
      </c>
      <c r="Q44" s="158">
        <v>217</v>
      </c>
      <c r="R44" s="158">
        <v>38</v>
      </c>
      <c r="S44" s="155" t="s">
        <v>11</v>
      </c>
      <c r="T44" s="154">
        <v>264</v>
      </c>
      <c r="U44" s="154">
        <v>38</v>
      </c>
      <c r="V44" s="159" t="s">
        <v>13</v>
      </c>
      <c r="W44" s="158">
        <v>276</v>
      </c>
      <c r="X44" s="158">
        <v>38</v>
      </c>
      <c r="Y44" s="155" t="s">
        <v>251</v>
      </c>
      <c r="Z44" s="154">
        <v>249</v>
      </c>
      <c r="AA44" s="154">
        <v>38</v>
      </c>
      <c r="AB44" s="159" t="s">
        <v>26</v>
      </c>
      <c r="AC44" s="158">
        <v>225</v>
      </c>
      <c r="AD44" s="158">
        <v>38</v>
      </c>
      <c r="AE44" s="155" t="s">
        <v>330</v>
      </c>
      <c r="AF44" s="154">
        <v>371</v>
      </c>
      <c r="AG44" s="154">
        <v>38</v>
      </c>
      <c r="AH44" s="159" t="s">
        <v>85</v>
      </c>
      <c r="AI44" s="158">
        <v>374</v>
      </c>
      <c r="AJ44" s="158">
        <v>38</v>
      </c>
      <c r="AK44" s="155"/>
      <c r="AL44" s="154"/>
      <c r="AM44" s="154">
        <v>38</v>
      </c>
      <c r="AN44" s="159"/>
      <c r="AO44" s="158"/>
      <c r="AP44" s="158">
        <v>38</v>
      </c>
      <c r="AQ44" s="155"/>
      <c r="AR44" s="154"/>
      <c r="AS44" s="154">
        <v>38</v>
      </c>
      <c r="AT44" s="159"/>
      <c r="AU44" s="158"/>
      <c r="AV44" s="158">
        <v>38</v>
      </c>
      <c r="AW44" s="155"/>
      <c r="AX44" s="154"/>
      <c r="AY44" s="154">
        <v>38</v>
      </c>
      <c r="AZ44" s="159"/>
      <c r="BA44" s="158"/>
      <c r="BB44" s="158">
        <v>38</v>
      </c>
      <c r="BC44" s="155"/>
      <c r="BD44" s="154"/>
      <c r="BE44" s="154">
        <v>38</v>
      </c>
      <c r="BF44" s="159"/>
      <c r="BG44" s="158"/>
      <c r="BH44" s="158">
        <v>38</v>
      </c>
      <c r="BI44" s="155"/>
      <c r="BJ44" s="154"/>
      <c r="BK44" s="154">
        <v>38</v>
      </c>
      <c r="BL44" s="159"/>
      <c r="BM44" s="158"/>
      <c r="BN44" s="158">
        <v>38</v>
      </c>
      <c r="BO44" s="155" t="str">
        <f>'Weekly Total League Table'!BO44</f>
        <v>Rob Rankin</v>
      </c>
      <c r="BP44" s="154">
        <f>'Weekly Total League Table'!BP44</f>
        <v>4049</v>
      </c>
      <c r="BQ44" s="154">
        <v>38</v>
      </c>
    </row>
    <row r="45" spans="1:69" s="125" customFormat="1" ht="18.75" customHeight="1" x14ac:dyDescent="0.25">
      <c r="A45" s="155" t="s">
        <v>247</v>
      </c>
      <c r="B45" s="154">
        <v>326</v>
      </c>
      <c r="C45" s="154">
        <v>39</v>
      </c>
      <c r="D45" s="159" t="s">
        <v>13</v>
      </c>
      <c r="E45" s="158">
        <v>246</v>
      </c>
      <c r="F45" s="158">
        <v>39</v>
      </c>
      <c r="G45" s="155" t="s">
        <v>254</v>
      </c>
      <c r="H45" s="154">
        <v>302</v>
      </c>
      <c r="I45" s="154">
        <v>39</v>
      </c>
      <c r="J45" s="159" t="s">
        <v>28</v>
      </c>
      <c r="K45" s="158">
        <v>337</v>
      </c>
      <c r="L45" s="158">
        <v>39</v>
      </c>
      <c r="M45" s="155" t="s">
        <v>36</v>
      </c>
      <c r="N45" s="154">
        <v>329</v>
      </c>
      <c r="O45" s="154">
        <v>39</v>
      </c>
      <c r="P45" s="159" t="s">
        <v>322</v>
      </c>
      <c r="Q45" s="158">
        <v>214</v>
      </c>
      <c r="R45" s="158">
        <v>39</v>
      </c>
      <c r="S45" s="155" t="s">
        <v>31</v>
      </c>
      <c r="T45" s="154">
        <v>262</v>
      </c>
      <c r="U45" s="154">
        <v>39</v>
      </c>
      <c r="V45" s="159" t="s">
        <v>330</v>
      </c>
      <c r="W45" s="158">
        <v>272</v>
      </c>
      <c r="X45" s="158">
        <v>39</v>
      </c>
      <c r="Y45" s="155" t="s">
        <v>24</v>
      </c>
      <c r="Z45" s="154">
        <v>248</v>
      </c>
      <c r="AA45" s="154">
        <v>39</v>
      </c>
      <c r="AB45" s="159" t="s">
        <v>256</v>
      </c>
      <c r="AC45" s="158">
        <v>225</v>
      </c>
      <c r="AD45" s="158">
        <v>39</v>
      </c>
      <c r="AE45" s="155" t="s">
        <v>31</v>
      </c>
      <c r="AF45" s="154">
        <v>362</v>
      </c>
      <c r="AG45" s="154">
        <v>39</v>
      </c>
      <c r="AH45" s="159" t="s">
        <v>46</v>
      </c>
      <c r="AI45" s="158">
        <v>371</v>
      </c>
      <c r="AJ45" s="158">
        <v>39</v>
      </c>
      <c r="AK45" s="155"/>
      <c r="AL45" s="154"/>
      <c r="AM45" s="154">
        <v>39</v>
      </c>
      <c r="AN45" s="159"/>
      <c r="AO45" s="158"/>
      <c r="AP45" s="158">
        <v>39</v>
      </c>
      <c r="AQ45" s="155"/>
      <c r="AR45" s="154"/>
      <c r="AS45" s="154">
        <v>39</v>
      </c>
      <c r="AT45" s="159"/>
      <c r="AU45" s="158"/>
      <c r="AV45" s="158">
        <v>39</v>
      </c>
      <c r="AW45" s="155"/>
      <c r="AX45" s="154"/>
      <c r="AY45" s="154">
        <v>39</v>
      </c>
      <c r="AZ45" s="159"/>
      <c r="BA45" s="158"/>
      <c r="BB45" s="158">
        <v>39</v>
      </c>
      <c r="BC45" s="155"/>
      <c r="BD45" s="154"/>
      <c r="BE45" s="154">
        <v>39</v>
      </c>
      <c r="BF45" s="159"/>
      <c r="BG45" s="158"/>
      <c r="BH45" s="158">
        <v>39</v>
      </c>
      <c r="BI45" s="155"/>
      <c r="BJ45" s="154"/>
      <c r="BK45" s="154">
        <v>39</v>
      </c>
      <c r="BL45" s="159"/>
      <c r="BM45" s="158"/>
      <c r="BN45" s="158">
        <v>39</v>
      </c>
      <c r="BO45" s="155" t="str">
        <f>'Weekly Total League Table'!BO45</f>
        <v>Nick Slater</v>
      </c>
      <c r="BP45" s="154">
        <f>'Weekly Total League Table'!BP45</f>
        <v>4040</v>
      </c>
      <c r="BQ45" s="154">
        <v>39</v>
      </c>
    </row>
    <row r="46" spans="1:69" s="125" customFormat="1" ht="18.75" customHeight="1" x14ac:dyDescent="0.25">
      <c r="A46" s="155" t="s">
        <v>255</v>
      </c>
      <c r="B46" s="154">
        <v>308</v>
      </c>
      <c r="C46" s="154">
        <v>40</v>
      </c>
      <c r="D46" s="159" t="s">
        <v>256</v>
      </c>
      <c r="E46" s="158">
        <v>234</v>
      </c>
      <c r="F46" s="158">
        <v>40</v>
      </c>
      <c r="G46" s="155" t="s">
        <v>242</v>
      </c>
      <c r="H46" s="154">
        <v>299</v>
      </c>
      <c r="I46" s="154">
        <v>40</v>
      </c>
      <c r="J46" s="159" t="s">
        <v>81</v>
      </c>
      <c r="K46" s="158">
        <v>336</v>
      </c>
      <c r="L46" s="158">
        <v>40</v>
      </c>
      <c r="M46" s="155" t="s">
        <v>348</v>
      </c>
      <c r="N46" s="154">
        <v>327</v>
      </c>
      <c r="O46" s="154">
        <v>40</v>
      </c>
      <c r="P46" s="159" t="s">
        <v>249</v>
      </c>
      <c r="Q46" s="158">
        <v>209</v>
      </c>
      <c r="R46" s="158">
        <v>40</v>
      </c>
      <c r="S46" s="155" t="s">
        <v>246</v>
      </c>
      <c r="T46" s="154">
        <v>258</v>
      </c>
      <c r="U46" s="154">
        <v>40</v>
      </c>
      <c r="V46" s="159" t="s">
        <v>333</v>
      </c>
      <c r="W46" s="158">
        <v>267</v>
      </c>
      <c r="X46" s="158">
        <v>40</v>
      </c>
      <c r="Y46" s="155" t="s">
        <v>255</v>
      </c>
      <c r="Z46" s="154">
        <v>239</v>
      </c>
      <c r="AA46" s="154">
        <v>40</v>
      </c>
      <c r="AB46" s="159" t="s">
        <v>331</v>
      </c>
      <c r="AC46" s="158">
        <v>225</v>
      </c>
      <c r="AD46" s="158">
        <v>40</v>
      </c>
      <c r="AE46" s="155" t="s">
        <v>32</v>
      </c>
      <c r="AF46" s="154">
        <v>356</v>
      </c>
      <c r="AG46" s="154">
        <v>40</v>
      </c>
      <c r="AH46" s="159" t="s">
        <v>81</v>
      </c>
      <c r="AI46" s="158">
        <v>366</v>
      </c>
      <c r="AJ46" s="158">
        <v>40</v>
      </c>
      <c r="AK46" s="155"/>
      <c r="AL46" s="154"/>
      <c r="AM46" s="154">
        <v>40</v>
      </c>
      <c r="AN46" s="159"/>
      <c r="AO46" s="158"/>
      <c r="AP46" s="158">
        <v>40</v>
      </c>
      <c r="AQ46" s="155"/>
      <c r="AR46" s="154"/>
      <c r="AS46" s="154">
        <v>40</v>
      </c>
      <c r="AT46" s="159"/>
      <c r="AU46" s="158"/>
      <c r="AV46" s="158">
        <v>40</v>
      </c>
      <c r="AW46" s="155"/>
      <c r="AX46" s="154"/>
      <c r="AY46" s="154">
        <v>40</v>
      </c>
      <c r="AZ46" s="159"/>
      <c r="BA46" s="158"/>
      <c r="BB46" s="158">
        <v>40</v>
      </c>
      <c r="BC46" s="155"/>
      <c r="BD46" s="154"/>
      <c r="BE46" s="154">
        <v>40</v>
      </c>
      <c r="BF46" s="159"/>
      <c r="BG46" s="158"/>
      <c r="BH46" s="158">
        <v>40</v>
      </c>
      <c r="BI46" s="155"/>
      <c r="BJ46" s="154"/>
      <c r="BK46" s="154">
        <v>40</v>
      </c>
      <c r="BL46" s="159"/>
      <c r="BM46" s="158"/>
      <c r="BN46" s="158">
        <v>40</v>
      </c>
      <c r="BO46" s="155" t="str">
        <f>'Weekly Total League Table'!BO46</f>
        <v>Rob Jones</v>
      </c>
      <c r="BP46" s="154">
        <f>'Weekly Total League Table'!BP46</f>
        <v>3991</v>
      </c>
      <c r="BQ46" s="154">
        <v>40</v>
      </c>
    </row>
    <row r="47" spans="1:69" s="125" customFormat="1" ht="18.75" customHeight="1" x14ac:dyDescent="0.25">
      <c r="A47" s="155" t="s">
        <v>330</v>
      </c>
      <c r="B47" s="154">
        <v>303</v>
      </c>
      <c r="C47" s="154">
        <v>41</v>
      </c>
      <c r="D47" s="159" t="s">
        <v>26</v>
      </c>
      <c r="E47" s="158">
        <v>229</v>
      </c>
      <c r="F47" s="158">
        <v>41</v>
      </c>
      <c r="G47" s="155" t="s">
        <v>24</v>
      </c>
      <c r="H47" s="154">
        <v>297</v>
      </c>
      <c r="I47" s="154">
        <v>41</v>
      </c>
      <c r="J47" s="159" t="s">
        <v>251</v>
      </c>
      <c r="K47" s="158">
        <v>316</v>
      </c>
      <c r="L47" s="158">
        <v>41</v>
      </c>
      <c r="M47" s="155" t="s">
        <v>13</v>
      </c>
      <c r="N47" s="154">
        <v>319</v>
      </c>
      <c r="O47" s="154">
        <v>41</v>
      </c>
      <c r="P47" s="159" t="s">
        <v>81</v>
      </c>
      <c r="Q47" s="158">
        <v>206</v>
      </c>
      <c r="R47" s="158">
        <v>41</v>
      </c>
      <c r="S47" s="155" t="s">
        <v>26</v>
      </c>
      <c r="T47" s="154">
        <v>240</v>
      </c>
      <c r="U47" s="154">
        <v>41</v>
      </c>
      <c r="V47" s="159" t="s">
        <v>81</v>
      </c>
      <c r="W47" s="158">
        <v>259</v>
      </c>
      <c r="X47" s="158">
        <v>41</v>
      </c>
      <c r="Y47" s="155" t="s">
        <v>246</v>
      </c>
      <c r="Z47" s="154">
        <v>238</v>
      </c>
      <c r="AA47" s="154">
        <v>41</v>
      </c>
      <c r="AB47" s="159" t="s">
        <v>330</v>
      </c>
      <c r="AC47" s="158">
        <v>224</v>
      </c>
      <c r="AD47" s="158">
        <v>41</v>
      </c>
      <c r="AE47" s="155" t="s">
        <v>46</v>
      </c>
      <c r="AF47" s="154">
        <v>344</v>
      </c>
      <c r="AG47" s="154">
        <v>41</v>
      </c>
      <c r="AH47" s="159" t="s">
        <v>11</v>
      </c>
      <c r="AI47" s="158">
        <v>352</v>
      </c>
      <c r="AJ47" s="158">
        <v>41</v>
      </c>
      <c r="AK47" s="155"/>
      <c r="AL47" s="154"/>
      <c r="AM47" s="154">
        <v>41</v>
      </c>
      <c r="AN47" s="159"/>
      <c r="AO47" s="158"/>
      <c r="AP47" s="158">
        <v>41</v>
      </c>
      <c r="AQ47" s="155"/>
      <c r="AR47" s="154"/>
      <c r="AS47" s="154">
        <v>41</v>
      </c>
      <c r="AT47" s="159"/>
      <c r="AU47" s="158"/>
      <c r="AV47" s="158">
        <v>41</v>
      </c>
      <c r="AW47" s="155"/>
      <c r="AX47" s="154"/>
      <c r="AY47" s="154">
        <v>41</v>
      </c>
      <c r="AZ47" s="159"/>
      <c r="BA47" s="158"/>
      <c r="BB47" s="158">
        <v>41</v>
      </c>
      <c r="BC47" s="155"/>
      <c r="BD47" s="154"/>
      <c r="BE47" s="154">
        <v>41</v>
      </c>
      <c r="BF47" s="159"/>
      <c r="BG47" s="158"/>
      <c r="BH47" s="158">
        <v>41</v>
      </c>
      <c r="BI47" s="155"/>
      <c r="BJ47" s="154"/>
      <c r="BK47" s="154">
        <v>41</v>
      </c>
      <c r="BL47" s="159"/>
      <c r="BM47" s="158"/>
      <c r="BN47" s="158">
        <v>41</v>
      </c>
      <c r="BO47" s="155" t="str">
        <f>'Weekly Total League Table'!BO47</f>
        <v>Mr &amp; Mrs Maddock</v>
      </c>
      <c r="BP47" s="154">
        <f>'Weekly Total League Table'!BP47</f>
        <v>3838</v>
      </c>
      <c r="BQ47" s="154">
        <v>41</v>
      </c>
    </row>
    <row r="48" spans="1:69" s="125" customFormat="1" ht="18.75" customHeight="1" x14ac:dyDescent="0.25">
      <c r="A48" s="155" t="s">
        <v>46</v>
      </c>
      <c r="B48" s="154">
        <v>301</v>
      </c>
      <c r="C48" s="154">
        <v>42</v>
      </c>
      <c r="D48" s="159" t="s">
        <v>244</v>
      </c>
      <c r="E48" s="158">
        <v>217</v>
      </c>
      <c r="F48" s="158">
        <v>42</v>
      </c>
      <c r="G48" s="155" t="s">
        <v>26</v>
      </c>
      <c r="H48" s="154">
        <v>292</v>
      </c>
      <c r="I48" s="154">
        <v>42</v>
      </c>
      <c r="J48" s="159" t="s">
        <v>83</v>
      </c>
      <c r="K48" s="158">
        <v>310</v>
      </c>
      <c r="L48" s="158">
        <v>42</v>
      </c>
      <c r="M48" s="155" t="s">
        <v>322</v>
      </c>
      <c r="N48" s="154">
        <v>314</v>
      </c>
      <c r="O48" s="154">
        <v>42</v>
      </c>
      <c r="P48" s="159" t="s">
        <v>348</v>
      </c>
      <c r="Q48" s="158">
        <v>201</v>
      </c>
      <c r="R48" s="158">
        <v>42</v>
      </c>
      <c r="S48" s="155" t="s">
        <v>332</v>
      </c>
      <c r="T48" s="154">
        <v>232</v>
      </c>
      <c r="U48" s="154">
        <v>42</v>
      </c>
      <c r="V48" s="159" t="s">
        <v>255</v>
      </c>
      <c r="W48" s="158">
        <v>259</v>
      </c>
      <c r="X48" s="158">
        <v>42</v>
      </c>
      <c r="Y48" s="155" t="s">
        <v>46</v>
      </c>
      <c r="Z48" s="154">
        <v>226</v>
      </c>
      <c r="AA48" s="154">
        <v>42</v>
      </c>
      <c r="AB48" s="159" t="s">
        <v>243</v>
      </c>
      <c r="AC48" s="158">
        <v>220</v>
      </c>
      <c r="AD48" s="158">
        <v>42</v>
      </c>
      <c r="AE48" s="155" t="s">
        <v>331</v>
      </c>
      <c r="AF48" s="154">
        <v>341</v>
      </c>
      <c r="AG48" s="154">
        <v>42</v>
      </c>
      <c r="AH48" s="159" t="s">
        <v>251</v>
      </c>
      <c r="AI48" s="158">
        <v>349</v>
      </c>
      <c r="AJ48" s="158">
        <v>42</v>
      </c>
      <c r="AK48" s="155"/>
      <c r="AL48" s="154"/>
      <c r="AM48" s="154">
        <v>42</v>
      </c>
      <c r="AN48" s="159"/>
      <c r="AO48" s="158"/>
      <c r="AP48" s="158">
        <v>42</v>
      </c>
      <c r="AQ48" s="155"/>
      <c r="AR48" s="154"/>
      <c r="AS48" s="154">
        <v>42</v>
      </c>
      <c r="AT48" s="159"/>
      <c r="AU48" s="158"/>
      <c r="AV48" s="158">
        <v>42</v>
      </c>
      <c r="AW48" s="155"/>
      <c r="AX48" s="154"/>
      <c r="AY48" s="154">
        <v>42</v>
      </c>
      <c r="AZ48" s="159"/>
      <c r="BA48" s="158"/>
      <c r="BB48" s="158">
        <v>42</v>
      </c>
      <c r="BC48" s="155"/>
      <c r="BD48" s="154"/>
      <c r="BE48" s="154">
        <v>42</v>
      </c>
      <c r="BF48" s="159"/>
      <c r="BG48" s="158"/>
      <c r="BH48" s="158">
        <v>42</v>
      </c>
      <c r="BI48" s="155"/>
      <c r="BJ48" s="154"/>
      <c r="BK48" s="154">
        <v>42</v>
      </c>
      <c r="BL48" s="159"/>
      <c r="BM48" s="158"/>
      <c r="BN48" s="158">
        <v>42</v>
      </c>
      <c r="BO48" s="155" t="str">
        <f>'Weekly Total League Table'!BO48</f>
        <v>Alex Mason</v>
      </c>
      <c r="BP48" s="154">
        <f>'Weekly Total League Table'!BP48</f>
        <v>3828</v>
      </c>
      <c r="BQ48" s="154">
        <v>42</v>
      </c>
    </row>
    <row r="49" spans="1:69" s="125" customFormat="1" ht="18.75" customHeight="1" x14ac:dyDescent="0.25">
      <c r="A49" s="155" t="s">
        <v>19</v>
      </c>
      <c r="B49" s="154">
        <v>292</v>
      </c>
      <c r="C49" s="154">
        <v>43</v>
      </c>
      <c r="D49" s="159" t="s">
        <v>19</v>
      </c>
      <c r="E49" s="158">
        <v>196</v>
      </c>
      <c r="F49" s="158">
        <v>43</v>
      </c>
      <c r="G49" s="155" t="s">
        <v>348</v>
      </c>
      <c r="H49" s="154">
        <v>292</v>
      </c>
      <c r="I49" s="154">
        <v>43</v>
      </c>
      <c r="J49" s="159" t="s">
        <v>229</v>
      </c>
      <c r="K49" s="158">
        <v>303</v>
      </c>
      <c r="L49" s="158">
        <v>43</v>
      </c>
      <c r="M49" s="155" t="s">
        <v>46</v>
      </c>
      <c r="N49" s="154">
        <v>304</v>
      </c>
      <c r="O49" s="154">
        <v>43</v>
      </c>
      <c r="P49" s="159" t="s">
        <v>333</v>
      </c>
      <c r="Q49" s="158">
        <v>195</v>
      </c>
      <c r="R49" s="158">
        <v>43</v>
      </c>
      <c r="S49" s="155" t="s">
        <v>32</v>
      </c>
      <c r="T49" s="154">
        <v>231</v>
      </c>
      <c r="U49" s="154">
        <v>43</v>
      </c>
      <c r="V49" s="159" t="s">
        <v>256</v>
      </c>
      <c r="W49" s="158">
        <v>257</v>
      </c>
      <c r="X49" s="158">
        <v>43</v>
      </c>
      <c r="Y49" s="155" t="s">
        <v>330</v>
      </c>
      <c r="Z49" s="154">
        <v>220</v>
      </c>
      <c r="AA49" s="154">
        <v>43</v>
      </c>
      <c r="AB49" s="159" t="s">
        <v>246</v>
      </c>
      <c r="AC49" s="158">
        <v>219</v>
      </c>
      <c r="AD49" s="158">
        <v>43</v>
      </c>
      <c r="AE49" s="155" t="s">
        <v>246</v>
      </c>
      <c r="AF49" s="154">
        <v>338</v>
      </c>
      <c r="AG49" s="154">
        <v>43</v>
      </c>
      <c r="AH49" s="159" t="s">
        <v>25</v>
      </c>
      <c r="AI49" s="158">
        <v>317</v>
      </c>
      <c r="AJ49" s="158">
        <v>43</v>
      </c>
      <c r="AK49" s="155"/>
      <c r="AL49" s="154"/>
      <c r="AM49" s="154">
        <v>43</v>
      </c>
      <c r="AN49" s="159"/>
      <c r="AO49" s="158"/>
      <c r="AP49" s="158">
        <v>43</v>
      </c>
      <c r="AQ49" s="155"/>
      <c r="AR49" s="154"/>
      <c r="AS49" s="154">
        <v>43</v>
      </c>
      <c r="AT49" s="159"/>
      <c r="AU49" s="158"/>
      <c r="AV49" s="158">
        <v>43</v>
      </c>
      <c r="AW49" s="155"/>
      <c r="AX49" s="154"/>
      <c r="AY49" s="154">
        <v>43</v>
      </c>
      <c r="AZ49" s="159"/>
      <c r="BA49" s="158"/>
      <c r="BB49" s="158">
        <v>43</v>
      </c>
      <c r="BC49" s="155"/>
      <c r="BD49" s="154"/>
      <c r="BE49" s="154">
        <v>43</v>
      </c>
      <c r="BF49" s="159"/>
      <c r="BG49" s="158"/>
      <c r="BH49" s="158">
        <v>43</v>
      </c>
      <c r="BI49" s="155"/>
      <c r="BJ49" s="154"/>
      <c r="BK49" s="154">
        <v>43</v>
      </c>
      <c r="BL49" s="159"/>
      <c r="BM49" s="158"/>
      <c r="BN49" s="158">
        <v>43</v>
      </c>
      <c r="BO49" s="155" t="str">
        <f>'Weekly Total League Table'!BO49</f>
        <v>Harry Baldwin</v>
      </c>
      <c r="BP49" s="154">
        <f>'Weekly Total League Table'!BP49</f>
        <v>3759</v>
      </c>
      <c r="BQ49" s="154">
        <v>43</v>
      </c>
    </row>
    <row r="50" spans="1:69" s="125" customFormat="1" ht="18.75" customHeight="1" x14ac:dyDescent="0.25">
      <c r="A50" s="155" t="s">
        <v>253</v>
      </c>
      <c r="B50" s="154">
        <v>282</v>
      </c>
      <c r="C50" s="154">
        <v>44</v>
      </c>
      <c r="D50" s="159" t="s">
        <v>229</v>
      </c>
      <c r="E50" s="158">
        <v>193</v>
      </c>
      <c r="F50" s="158">
        <v>44</v>
      </c>
      <c r="G50" s="155" t="s">
        <v>249</v>
      </c>
      <c r="H50" s="154">
        <v>279</v>
      </c>
      <c r="I50" s="154">
        <v>44</v>
      </c>
      <c r="J50" s="159" t="s">
        <v>253</v>
      </c>
      <c r="K50" s="158">
        <v>298</v>
      </c>
      <c r="L50" s="158">
        <v>44</v>
      </c>
      <c r="M50" s="155" t="s">
        <v>247</v>
      </c>
      <c r="N50" s="154">
        <v>303</v>
      </c>
      <c r="O50" s="154">
        <v>44</v>
      </c>
      <c r="P50" s="159" t="s">
        <v>252</v>
      </c>
      <c r="Q50" s="158">
        <v>183</v>
      </c>
      <c r="R50" s="158">
        <v>44</v>
      </c>
      <c r="S50" s="155" t="s">
        <v>8</v>
      </c>
      <c r="T50" s="154">
        <v>224</v>
      </c>
      <c r="U50" s="154">
        <v>44</v>
      </c>
      <c r="V50" s="159" t="s">
        <v>254</v>
      </c>
      <c r="W50" s="158">
        <v>241</v>
      </c>
      <c r="X50" s="158">
        <v>44</v>
      </c>
      <c r="Y50" s="155" t="s">
        <v>81</v>
      </c>
      <c r="Z50" s="154">
        <v>219</v>
      </c>
      <c r="AA50" s="154">
        <v>44</v>
      </c>
      <c r="AB50" s="159" t="s">
        <v>10</v>
      </c>
      <c r="AC50" s="158">
        <v>218</v>
      </c>
      <c r="AD50" s="158">
        <v>44</v>
      </c>
      <c r="AE50" s="155" t="s">
        <v>11</v>
      </c>
      <c r="AF50" s="154">
        <v>292</v>
      </c>
      <c r="AG50" s="154">
        <v>44</v>
      </c>
      <c r="AH50" s="159" t="s">
        <v>333</v>
      </c>
      <c r="AI50" s="158">
        <v>316</v>
      </c>
      <c r="AJ50" s="158">
        <v>44</v>
      </c>
      <c r="AK50" s="155"/>
      <c r="AL50" s="154"/>
      <c r="AM50" s="154">
        <v>44</v>
      </c>
      <c r="AN50" s="159"/>
      <c r="AO50" s="158"/>
      <c r="AP50" s="158">
        <v>44</v>
      </c>
      <c r="AQ50" s="155"/>
      <c r="AR50" s="154"/>
      <c r="AS50" s="154">
        <v>44</v>
      </c>
      <c r="AT50" s="159"/>
      <c r="AU50" s="158"/>
      <c r="AV50" s="158">
        <v>44</v>
      </c>
      <c r="AW50" s="155"/>
      <c r="AX50" s="154"/>
      <c r="AY50" s="154">
        <v>44</v>
      </c>
      <c r="AZ50" s="159"/>
      <c r="BA50" s="158"/>
      <c r="BB50" s="158">
        <v>44</v>
      </c>
      <c r="BC50" s="155"/>
      <c r="BD50" s="154"/>
      <c r="BE50" s="154">
        <v>44</v>
      </c>
      <c r="BF50" s="159"/>
      <c r="BG50" s="158"/>
      <c r="BH50" s="158">
        <v>44</v>
      </c>
      <c r="BI50" s="155"/>
      <c r="BJ50" s="154"/>
      <c r="BK50" s="154">
        <v>44</v>
      </c>
      <c r="BL50" s="159"/>
      <c r="BM50" s="158"/>
      <c r="BN50" s="158">
        <v>44</v>
      </c>
      <c r="BO50" s="155" t="str">
        <f>'Weekly Total League Table'!BO50</f>
        <v>Bill Rankin</v>
      </c>
      <c r="BP50" s="154">
        <f>'Weekly Total League Table'!BP50</f>
        <v>3635</v>
      </c>
      <c r="BQ50" s="154">
        <v>44</v>
      </c>
    </row>
    <row r="51" spans="1:69" s="125" customFormat="1" ht="18.75" customHeight="1" x14ac:dyDescent="0.25">
      <c r="A51" s="155" t="s">
        <v>10</v>
      </c>
      <c r="B51" s="154">
        <v>271</v>
      </c>
      <c r="C51" s="154">
        <v>45</v>
      </c>
      <c r="D51" s="159" t="s">
        <v>246</v>
      </c>
      <c r="E51" s="158">
        <v>177</v>
      </c>
      <c r="F51" s="158">
        <v>45</v>
      </c>
      <c r="G51" s="155" t="s">
        <v>322</v>
      </c>
      <c r="H51" s="154">
        <v>256</v>
      </c>
      <c r="I51" s="154">
        <v>45</v>
      </c>
      <c r="J51" s="159" t="s">
        <v>10</v>
      </c>
      <c r="K51" s="158">
        <v>295</v>
      </c>
      <c r="L51" s="158">
        <v>45</v>
      </c>
      <c r="M51" s="155" t="s">
        <v>18</v>
      </c>
      <c r="N51" s="154">
        <v>302</v>
      </c>
      <c r="O51" s="154">
        <v>45</v>
      </c>
      <c r="P51" s="159" t="s">
        <v>331</v>
      </c>
      <c r="Q51" s="158">
        <v>178</v>
      </c>
      <c r="R51" s="158">
        <v>45</v>
      </c>
      <c r="S51" s="155" t="s">
        <v>24</v>
      </c>
      <c r="T51" s="154">
        <v>221</v>
      </c>
      <c r="U51" s="154">
        <v>45</v>
      </c>
      <c r="V51" s="159" t="s">
        <v>250</v>
      </c>
      <c r="W51" s="158">
        <v>236</v>
      </c>
      <c r="X51" s="158">
        <v>45</v>
      </c>
      <c r="Y51" s="155" t="s">
        <v>13</v>
      </c>
      <c r="Z51" s="154">
        <v>195</v>
      </c>
      <c r="AA51" s="154">
        <v>45</v>
      </c>
      <c r="AB51" s="159" t="s">
        <v>242</v>
      </c>
      <c r="AC51" s="158">
        <v>208</v>
      </c>
      <c r="AD51" s="158">
        <v>45</v>
      </c>
      <c r="AE51" s="155" t="s">
        <v>250</v>
      </c>
      <c r="AF51" s="154">
        <v>270</v>
      </c>
      <c r="AG51" s="154">
        <v>45</v>
      </c>
      <c r="AH51" s="159" t="s">
        <v>245</v>
      </c>
      <c r="AI51" s="158">
        <v>315</v>
      </c>
      <c r="AJ51" s="158">
        <v>45</v>
      </c>
      <c r="AK51" s="155"/>
      <c r="AL51" s="154"/>
      <c r="AM51" s="154">
        <v>45</v>
      </c>
      <c r="AN51" s="159"/>
      <c r="AO51" s="158"/>
      <c r="AP51" s="158">
        <v>45</v>
      </c>
      <c r="AQ51" s="155"/>
      <c r="AR51" s="154"/>
      <c r="AS51" s="154">
        <v>45</v>
      </c>
      <c r="AT51" s="159"/>
      <c r="AU51" s="158"/>
      <c r="AV51" s="158">
        <v>45</v>
      </c>
      <c r="AW51" s="155"/>
      <c r="AX51" s="154"/>
      <c r="AY51" s="154">
        <v>45</v>
      </c>
      <c r="AZ51" s="159"/>
      <c r="BA51" s="158"/>
      <c r="BB51" s="158">
        <v>45</v>
      </c>
      <c r="BC51" s="155"/>
      <c r="BD51" s="154"/>
      <c r="BE51" s="154">
        <v>45</v>
      </c>
      <c r="BF51" s="159"/>
      <c r="BG51" s="158"/>
      <c r="BH51" s="158">
        <v>45</v>
      </c>
      <c r="BI51" s="155"/>
      <c r="BJ51" s="154"/>
      <c r="BK51" s="154">
        <v>45</v>
      </c>
      <c r="BL51" s="159"/>
      <c r="BM51" s="158"/>
      <c r="BN51" s="158">
        <v>45</v>
      </c>
      <c r="BO51" s="155" t="str">
        <f>'Weekly Total League Table'!BO51</f>
        <v>Matty Leigh</v>
      </c>
      <c r="BP51" s="154">
        <f>'Weekly Total League Table'!BP51</f>
        <v>3615</v>
      </c>
      <c r="BQ51" s="154">
        <v>45</v>
      </c>
    </row>
    <row r="52" spans="1:69" s="125" customFormat="1" ht="18.75" customHeight="1" x14ac:dyDescent="0.25">
      <c r="A52" s="155" t="s">
        <v>3</v>
      </c>
      <c r="B52" s="154">
        <v>258</v>
      </c>
      <c r="C52" s="154">
        <v>46</v>
      </c>
      <c r="D52" s="159" t="s">
        <v>252</v>
      </c>
      <c r="E52" s="158">
        <v>176</v>
      </c>
      <c r="F52" s="158">
        <v>46</v>
      </c>
      <c r="G52" s="155" t="s">
        <v>228</v>
      </c>
      <c r="H52" s="154">
        <v>243</v>
      </c>
      <c r="I52" s="154">
        <v>46</v>
      </c>
      <c r="J52" s="159" t="s">
        <v>39</v>
      </c>
      <c r="K52" s="158">
        <v>292</v>
      </c>
      <c r="L52" s="158">
        <v>46</v>
      </c>
      <c r="M52" s="155" t="s">
        <v>256</v>
      </c>
      <c r="N52" s="154">
        <v>289</v>
      </c>
      <c r="O52" s="154">
        <v>46</v>
      </c>
      <c r="P52" s="159" t="s">
        <v>244</v>
      </c>
      <c r="Q52" s="158">
        <v>176</v>
      </c>
      <c r="R52" s="158">
        <v>46</v>
      </c>
      <c r="S52" s="155" t="s">
        <v>255</v>
      </c>
      <c r="T52" s="154">
        <v>214</v>
      </c>
      <c r="U52" s="154">
        <v>46</v>
      </c>
      <c r="V52" s="159" t="s">
        <v>251</v>
      </c>
      <c r="W52" s="158">
        <v>232</v>
      </c>
      <c r="X52" s="158">
        <v>46</v>
      </c>
      <c r="Y52" s="155" t="s">
        <v>253</v>
      </c>
      <c r="Z52" s="154">
        <v>188</v>
      </c>
      <c r="AA52" s="154">
        <v>46</v>
      </c>
      <c r="AB52" s="159" t="s">
        <v>332</v>
      </c>
      <c r="AC52" s="158">
        <v>208</v>
      </c>
      <c r="AD52" s="158">
        <v>46</v>
      </c>
      <c r="AE52" s="155" t="s">
        <v>228</v>
      </c>
      <c r="AF52" s="154">
        <v>268</v>
      </c>
      <c r="AG52" s="154">
        <v>46</v>
      </c>
      <c r="AH52" s="159" t="s">
        <v>348</v>
      </c>
      <c r="AI52" s="158">
        <v>291</v>
      </c>
      <c r="AJ52" s="158">
        <v>46</v>
      </c>
      <c r="AK52" s="155"/>
      <c r="AL52" s="154"/>
      <c r="AM52" s="154">
        <v>46</v>
      </c>
      <c r="AN52" s="159"/>
      <c r="AO52" s="158"/>
      <c r="AP52" s="158">
        <v>46</v>
      </c>
      <c r="AQ52" s="155"/>
      <c r="AR52" s="154"/>
      <c r="AS52" s="154">
        <v>46</v>
      </c>
      <c r="AT52" s="159"/>
      <c r="AU52" s="158"/>
      <c r="AV52" s="158">
        <v>46</v>
      </c>
      <c r="AW52" s="155"/>
      <c r="AX52" s="154"/>
      <c r="AY52" s="154">
        <v>46</v>
      </c>
      <c r="AZ52" s="159"/>
      <c r="BA52" s="158"/>
      <c r="BB52" s="158">
        <v>46</v>
      </c>
      <c r="BC52" s="155"/>
      <c r="BD52" s="154"/>
      <c r="BE52" s="154">
        <v>46</v>
      </c>
      <c r="BF52" s="159"/>
      <c r="BG52" s="158"/>
      <c r="BH52" s="158">
        <v>46</v>
      </c>
      <c r="BI52" s="155"/>
      <c r="BJ52" s="154"/>
      <c r="BK52" s="154">
        <v>46</v>
      </c>
      <c r="BL52" s="159"/>
      <c r="BM52" s="158"/>
      <c r="BN52" s="158">
        <v>46</v>
      </c>
      <c r="BO52" s="155" t="str">
        <f>'Weekly Total League Table'!BO52</f>
        <v>Ste Mansell</v>
      </c>
      <c r="BP52" s="154">
        <f>'Weekly Total League Table'!BP52</f>
        <v>3612</v>
      </c>
      <c r="BQ52" s="154">
        <v>46</v>
      </c>
    </row>
    <row r="53" spans="1:69" s="125" customFormat="1" ht="18.75" customHeight="1" x14ac:dyDescent="0.25">
      <c r="A53" s="155" t="s">
        <v>83</v>
      </c>
      <c r="B53" s="154">
        <v>247</v>
      </c>
      <c r="C53" s="154">
        <v>47</v>
      </c>
      <c r="D53" s="159" t="s">
        <v>46</v>
      </c>
      <c r="E53" s="158">
        <v>162</v>
      </c>
      <c r="F53" s="158">
        <v>47</v>
      </c>
      <c r="G53" s="155" t="s">
        <v>253</v>
      </c>
      <c r="H53" s="154">
        <v>240</v>
      </c>
      <c r="I53" s="154">
        <v>47</v>
      </c>
      <c r="J53" s="159" t="s">
        <v>247</v>
      </c>
      <c r="K53" s="158">
        <v>289</v>
      </c>
      <c r="L53" s="158">
        <v>47</v>
      </c>
      <c r="M53" s="155" t="s">
        <v>281</v>
      </c>
      <c r="N53" s="154">
        <v>270</v>
      </c>
      <c r="O53" s="154">
        <v>47</v>
      </c>
      <c r="P53" s="159" t="s">
        <v>18</v>
      </c>
      <c r="Q53" s="158">
        <v>176</v>
      </c>
      <c r="R53" s="158">
        <v>47</v>
      </c>
      <c r="S53" s="155" t="s">
        <v>81</v>
      </c>
      <c r="T53" s="154">
        <v>212</v>
      </c>
      <c r="U53" s="154">
        <v>47</v>
      </c>
      <c r="V53" s="159" t="s">
        <v>85</v>
      </c>
      <c r="W53" s="158">
        <v>207</v>
      </c>
      <c r="X53" s="158">
        <v>47</v>
      </c>
      <c r="Y53" s="155" t="s">
        <v>11</v>
      </c>
      <c r="Z53" s="154">
        <v>180</v>
      </c>
      <c r="AA53" s="154">
        <v>47</v>
      </c>
      <c r="AB53" s="159" t="s">
        <v>24</v>
      </c>
      <c r="AC53" s="158">
        <v>198</v>
      </c>
      <c r="AD53" s="158">
        <v>47</v>
      </c>
      <c r="AE53" s="155" t="s">
        <v>25</v>
      </c>
      <c r="AF53" s="154">
        <v>260</v>
      </c>
      <c r="AG53" s="154">
        <v>47</v>
      </c>
      <c r="AH53" s="159" t="s">
        <v>15</v>
      </c>
      <c r="AI53" s="158">
        <v>286</v>
      </c>
      <c r="AJ53" s="158">
        <v>47</v>
      </c>
      <c r="AK53" s="155"/>
      <c r="AL53" s="154"/>
      <c r="AM53" s="154">
        <v>47</v>
      </c>
      <c r="AN53" s="159"/>
      <c r="AO53" s="158"/>
      <c r="AP53" s="158">
        <v>47</v>
      </c>
      <c r="AQ53" s="155"/>
      <c r="AR53" s="154"/>
      <c r="AS53" s="154">
        <v>47</v>
      </c>
      <c r="AT53" s="159"/>
      <c r="AU53" s="158"/>
      <c r="AV53" s="158">
        <v>47</v>
      </c>
      <c r="AW53" s="155"/>
      <c r="AX53" s="154"/>
      <c r="AY53" s="154">
        <v>47</v>
      </c>
      <c r="AZ53" s="159"/>
      <c r="BA53" s="158"/>
      <c r="BB53" s="158">
        <v>47</v>
      </c>
      <c r="BC53" s="155"/>
      <c r="BD53" s="154"/>
      <c r="BE53" s="154">
        <v>47</v>
      </c>
      <c r="BF53" s="159"/>
      <c r="BG53" s="158"/>
      <c r="BH53" s="158">
        <v>47</v>
      </c>
      <c r="BI53" s="155"/>
      <c r="BJ53" s="154"/>
      <c r="BK53" s="154">
        <v>47</v>
      </c>
      <c r="BL53" s="159"/>
      <c r="BM53" s="158"/>
      <c r="BN53" s="158">
        <v>47</v>
      </c>
      <c r="BO53" s="155" t="str">
        <f>'Weekly Total League Table'!BO53</f>
        <v>Guy Blackwood</v>
      </c>
      <c r="BP53" s="154">
        <f>'Weekly Total League Table'!BP53</f>
        <v>3548</v>
      </c>
      <c r="BQ53" s="154">
        <v>47</v>
      </c>
    </row>
    <row r="54" spans="1:69" s="125" customFormat="1" ht="18.75" customHeight="1" x14ac:dyDescent="0.25">
      <c r="A54" s="155" t="s">
        <v>39</v>
      </c>
      <c r="B54" s="154">
        <v>211</v>
      </c>
      <c r="C54" s="154">
        <v>48</v>
      </c>
      <c r="D54" s="159" t="s">
        <v>28</v>
      </c>
      <c r="E54" s="158">
        <v>156</v>
      </c>
      <c r="F54" s="158">
        <v>48</v>
      </c>
      <c r="G54" s="155" t="s">
        <v>39</v>
      </c>
      <c r="H54" s="154">
        <v>238</v>
      </c>
      <c r="I54" s="154">
        <v>48</v>
      </c>
      <c r="J54" s="159" t="s">
        <v>46</v>
      </c>
      <c r="K54" s="158">
        <v>287</v>
      </c>
      <c r="L54" s="158">
        <v>48</v>
      </c>
      <c r="M54" s="155" t="s">
        <v>246</v>
      </c>
      <c r="N54" s="154">
        <v>258</v>
      </c>
      <c r="O54" s="154">
        <v>48</v>
      </c>
      <c r="P54" s="159" t="s">
        <v>330</v>
      </c>
      <c r="Q54" s="158">
        <v>174</v>
      </c>
      <c r="R54" s="158">
        <v>48</v>
      </c>
      <c r="S54" s="155" t="s">
        <v>6</v>
      </c>
      <c r="T54" s="154">
        <v>208</v>
      </c>
      <c r="U54" s="154">
        <v>48</v>
      </c>
      <c r="V54" s="159" t="s">
        <v>36</v>
      </c>
      <c r="W54" s="158">
        <v>198</v>
      </c>
      <c r="X54" s="158">
        <v>48</v>
      </c>
      <c r="Y54" s="155" t="s">
        <v>254</v>
      </c>
      <c r="Z54" s="154">
        <v>178</v>
      </c>
      <c r="AA54" s="154">
        <v>48</v>
      </c>
      <c r="AB54" s="159" t="s">
        <v>36</v>
      </c>
      <c r="AC54" s="158">
        <v>194</v>
      </c>
      <c r="AD54" s="158">
        <v>48</v>
      </c>
      <c r="AE54" s="155" t="s">
        <v>81</v>
      </c>
      <c r="AF54" s="154">
        <v>245</v>
      </c>
      <c r="AG54" s="154">
        <v>48</v>
      </c>
      <c r="AH54" s="159" t="s">
        <v>250</v>
      </c>
      <c r="AI54" s="158">
        <v>260</v>
      </c>
      <c r="AJ54" s="158">
        <v>48</v>
      </c>
      <c r="AK54" s="155"/>
      <c r="AL54" s="154"/>
      <c r="AM54" s="154">
        <v>48</v>
      </c>
      <c r="AN54" s="159"/>
      <c r="AO54" s="158"/>
      <c r="AP54" s="158">
        <v>48</v>
      </c>
      <c r="AQ54" s="155"/>
      <c r="AR54" s="154"/>
      <c r="AS54" s="154">
        <v>48</v>
      </c>
      <c r="AT54" s="159"/>
      <c r="AU54" s="158"/>
      <c r="AV54" s="158">
        <v>48</v>
      </c>
      <c r="AW54" s="155"/>
      <c r="AX54" s="154"/>
      <c r="AY54" s="154">
        <v>48</v>
      </c>
      <c r="AZ54" s="159"/>
      <c r="BA54" s="158"/>
      <c r="BB54" s="158">
        <v>48</v>
      </c>
      <c r="BC54" s="155"/>
      <c r="BD54" s="154"/>
      <c r="BE54" s="154">
        <v>48</v>
      </c>
      <c r="BF54" s="159"/>
      <c r="BG54" s="158"/>
      <c r="BH54" s="158">
        <v>48</v>
      </c>
      <c r="BI54" s="155"/>
      <c r="BJ54" s="154"/>
      <c r="BK54" s="154">
        <v>48</v>
      </c>
      <c r="BL54" s="159"/>
      <c r="BM54" s="158"/>
      <c r="BN54" s="158">
        <v>48</v>
      </c>
      <c r="BO54" s="155" t="str">
        <f>'Weekly Total League Table'!BO54</f>
        <v>Ryan Maddock</v>
      </c>
      <c r="BP54" s="154">
        <f>'Weekly Total League Table'!BP54</f>
        <v>3476</v>
      </c>
      <c r="BQ54" s="154">
        <v>48</v>
      </c>
    </row>
    <row r="55" spans="1:69" s="125" customFormat="1" ht="18.75" customHeight="1" x14ac:dyDescent="0.25">
      <c r="A55" s="155" t="s">
        <v>8</v>
      </c>
      <c r="B55" s="154">
        <v>211</v>
      </c>
      <c r="C55" s="154">
        <v>49</v>
      </c>
      <c r="D55" s="159" t="s">
        <v>281</v>
      </c>
      <c r="E55" s="158">
        <v>147</v>
      </c>
      <c r="F55" s="158">
        <v>49</v>
      </c>
      <c r="G55" s="155" t="s">
        <v>12</v>
      </c>
      <c r="H55" s="154">
        <v>226</v>
      </c>
      <c r="I55" s="154">
        <v>49</v>
      </c>
      <c r="J55" s="159" t="s">
        <v>230</v>
      </c>
      <c r="K55" s="158">
        <v>285</v>
      </c>
      <c r="L55" s="158">
        <v>49</v>
      </c>
      <c r="M55" s="155" t="s">
        <v>83</v>
      </c>
      <c r="N55" s="154">
        <v>218</v>
      </c>
      <c r="O55" s="154">
        <v>49</v>
      </c>
      <c r="P55" s="159" t="s">
        <v>24</v>
      </c>
      <c r="Q55" s="158">
        <v>172</v>
      </c>
      <c r="R55" s="158">
        <v>49</v>
      </c>
      <c r="S55" s="155" t="s">
        <v>333</v>
      </c>
      <c r="T55" s="154">
        <v>207</v>
      </c>
      <c r="U55" s="154">
        <v>49</v>
      </c>
      <c r="V55" s="159" t="s">
        <v>32</v>
      </c>
      <c r="W55" s="158">
        <v>196</v>
      </c>
      <c r="X55" s="158">
        <v>49</v>
      </c>
      <c r="Y55" s="155" t="s">
        <v>247</v>
      </c>
      <c r="Z55" s="154">
        <v>157</v>
      </c>
      <c r="AA55" s="154">
        <v>49</v>
      </c>
      <c r="AB55" s="159" t="s">
        <v>6</v>
      </c>
      <c r="AC55" s="158">
        <v>178</v>
      </c>
      <c r="AD55" s="158">
        <v>49</v>
      </c>
      <c r="AE55" s="155" t="s">
        <v>255</v>
      </c>
      <c r="AF55" s="154">
        <v>244</v>
      </c>
      <c r="AG55" s="154">
        <v>49</v>
      </c>
      <c r="AH55" s="159" t="s">
        <v>12</v>
      </c>
      <c r="AI55" s="158">
        <v>244</v>
      </c>
      <c r="AJ55" s="158">
        <v>49</v>
      </c>
      <c r="AK55" s="155"/>
      <c r="AL55" s="154"/>
      <c r="AM55" s="154">
        <v>49</v>
      </c>
      <c r="AN55" s="159"/>
      <c r="AO55" s="158"/>
      <c r="AP55" s="158">
        <v>49</v>
      </c>
      <c r="AQ55" s="155"/>
      <c r="AR55" s="154"/>
      <c r="AS55" s="154">
        <v>49</v>
      </c>
      <c r="AT55" s="159"/>
      <c r="AU55" s="158"/>
      <c r="AV55" s="158">
        <v>49</v>
      </c>
      <c r="AW55" s="155"/>
      <c r="AX55" s="154"/>
      <c r="AY55" s="154">
        <v>49</v>
      </c>
      <c r="AZ55" s="159"/>
      <c r="BA55" s="158"/>
      <c r="BB55" s="158">
        <v>49</v>
      </c>
      <c r="BC55" s="155"/>
      <c r="BD55" s="154"/>
      <c r="BE55" s="154">
        <v>49</v>
      </c>
      <c r="BF55" s="159"/>
      <c r="BG55" s="158"/>
      <c r="BH55" s="158">
        <v>49</v>
      </c>
      <c r="BI55" s="155"/>
      <c r="BJ55" s="154"/>
      <c r="BK55" s="154">
        <v>49</v>
      </c>
      <c r="BL55" s="159"/>
      <c r="BM55" s="158"/>
      <c r="BN55" s="158">
        <v>49</v>
      </c>
      <c r="BO55" s="155" t="str">
        <f>'Weekly Total League Table'!BO55</f>
        <v>Walter Armstrong</v>
      </c>
      <c r="BP55" s="154">
        <f>'Weekly Total League Table'!BP55</f>
        <v>3389</v>
      </c>
      <c r="BQ55" s="154">
        <v>49</v>
      </c>
    </row>
    <row r="56" spans="1:69" s="125" customFormat="1" ht="18.75" customHeight="1" x14ac:dyDescent="0.25">
      <c r="A56" s="155" t="s">
        <v>256</v>
      </c>
      <c r="B56" s="154">
        <v>203</v>
      </c>
      <c r="C56" s="154">
        <v>50</v>
      </c>
      <c r="D56" s="159" t="s">
        <v>3</v>
      </c>
      <c r="E56" s="158">
        <v>144</v>
      </c>
      <c r="F56" s="158">
        <v>50</v>
      </c>
      <c r="G56" s="155" t="s">
        <v>230</v>
      </c>
      <c r="H56" s="154">
        <v>216</v>
      </c>
      <c r="I56" s="154">
        <v>50</v>
      </c>
      <c r="J56" s="159" t="s">
        <v>249</v>
      </c>
      <c r="K56" s="158">
        <v>276</v>
      </c>
      <c r="L56" s="158">
        <v>50</v>
      </c>
      <c r="M56" s="155" t="s">
        <v>251</v>
      </c>
      <c r="N56" s="154">
        <v>185</v>
      </c>
      <c r="O56" s="154">
        <v>50</v>
      </c>
      <c r="P56" s="159" t="s">
        <v>332</v>
      </c>
      <c r="Q56" s="158">
        <v>172</v>
      </c>
      <c r="R56" s="158">
        <v>50</v>
      </c>
      <c r="S56" s="155" t="s">
        <v>15</v>
      </c>
      <c r="T56" s="154">
        <v>188</v>
      </c>
      <c r="U56" s="154">
        <v>50</v>
      </c>
      <c r="V56" s="159" t="s">
        <v>46</v>
      </c>
      <c r="W56" s="158">
        <v>190</v>
      </c>
      <c r="X56" s="158">
        <v>50</v>
      </c>
      <c r="Y56" s="155" t="s">
        <v>8</v>
      </c>
      <c r="Z56" s="154">
        <v>139</v>
      </c>
      <c r="AA56" s="154">
        <v>50</v>
      </c>
      <c r="AB56" s="159" t="s">
        <v>110</v>
      </c>
      <c r="AC56" s="158">
        <v>174</v>
      </c>
      <c r="AD56" s="158">
        <v>50</v>
      </c>
      <c r="AE56" s="155" t="s">
        <v>348</v>
      </c>
      <c r="AF56" s="154">
        <v>235</v>
      </c>
      <c r="AG56" s="154">
        <v>50</v>
      </c>
      <c r="AH56" s="159" t="s">
        <v>330</v>
      </c>
      <c r="AI56" s="158">
        <v>222</v>
      </c>
      <c r="AJ56" s="158">
        <v>50</v>
      </c>
      <c r="AK56" s="155"/>
      <c r="AL56" s="154"/>
      <c r="AM56" s="154">
        <v>50</v>
      </c>
      <c r="AN56" s="159"/>
      <c r="AO56" s="158"/>
      <c r="AP56" s="158">
        <v>50</v>
      </c>
      <c r="AQ56" s="155"/>
      <c r="AR56" s="154"/>
      <c r="AS56" s="154">
        <v>50</v>
      </c>
      <c r="AT56" s="159"/>
      <c r="AU56" s="158"/>
      <c r="AV56" s="158">
        <v>50</v>
      </c>
      <c r="AW56" s="155"/>
      <c r="AX56" s="154"/>
      <c r="AY56" s="154">
        <v>50</v>
      </c>
      <c r="AZ56" s="159"/>
      <c r="BA56" s="158"/>
      <c r="BB56" s="158">
        <v>50</v>
      </c>
      <c r="BC56" s="155"/>
      <c r="BD56" s="154"/>
      <c r="BE56" s="154">
        <v>50</v>
      </c>
      <c r="BF56" s="159"/>
      <c r="BG56" s="158"/>
      <c r="BH56" s="158">
        <v>50</v>
      </c>
      <c r="BI56" s="155"/>
      <c r="BJ56" s="154"/>
      <c r="BK56" s="154">
        <v>50</v>
      </c>
      <c r="BL56" s="159"/>
      <c r="BM56" s="158"/>
      <c r="BN56" s="158">
        <v>50</v>
      </c>
      <c r="BO56" s="155" t="str">
        <f>'Weekly Total League Table'!BO56</f>
        <v>Diane Jones</v>
      </c>
      <c r="BP56" s="154">
        <f>'Weekly Total League Table'!BP56</f>
        <v>3379</v>
      </c>
      <c r="BQ56" s="154">
        <v>50</v>
      </c>
    </row>
    <row r="57" spans="1:69" s="125" customFormat="1" ht="18.75" customHeight="1" x14ac:dyDescent="0.25">
      <c r="A57" s="155" t="s">
        <v>246</v>
      </c>
      <c r="B57" s="154">
        <v>201</v>
      </c>
      <c r="C57" s="154">
        <v>51</v>
      </c>
      <c r="D57" s="159" t="s">
        <v>230</v>
      </c>
      <c r="E57" s="158">
        <v>131</v>
      </c>
      <c r="F57" s="158">
        <v>51</v>
      </c>
      <c r="G57" s="155" t="s">
        <v>19</v>
      </c>
      <c r="H57" s="154">
        <v>200</v>
      </c>
      <c r="I57" s="154">
        <v>51</v>
      </c>
      <c r="J57" s="159" t="s">
        <v>330</v>
      </c>
      <c r="K57" s="158">
        <v>269</v>
      </c>
      <c r="L57" s="158">
        <v>51</v>
      </c>
      <c r="M57" s="155" t="s">
        <v>244</v>
      </c>
      <c r="N57" s="154">
        <v>184</v>
      </c>
      <c r="O57" s="154">
        <v>51</v>
      </c>
      <c r="P57" s="159" t="s">
        <v>36</v>
      </c>
      <c r="Q57" s="158">
        <v>146</v>
      </c>
      <c r="R57" s="158">
        <v>51</v>
      </c>
      <c r="S57" s="155" t="s">
        <v>244</v>
      </c>
      <c r="T57" s="154">
        <v>178</v>
      </c>
      <c r="U57" s="154">
        <v>51</v>
      </c>
      <c r="V57" s="159" t="s">
        <v>19</v>
      </c>
      <c r="W57" s="158">
        <v>183</v>
      </c>
      <c r="X57" s="158">
        <v>51</v>
      </c>
      <c r="Y57" s="155" t="s">
        <v>252</v>
      </c>
      <c r="Z57" s="154">
        <v>132</v>
      </c>
      <c r="AA57" s="154">
        <v>51</v>
      </c>
      <c r="AB57" s="159" t="s">
        <v>81</v>
      </c>
      <c r="AC57" s="158">
        <v>173</v>
      </c>
      <c r="AD57" s="158">
        <v>51</v>
      </c>
      <c r="AE57" s="155" t="s">
        <v>30</v>
      </c>
      <c r="AF57" s="154">
        <v>211</v>
      </c>
      <c r="AG57" s="154">
        <v>51</v>
      </c>
      <c r="AH57" s="159" t="s">
        <v>32</v>
      </c>
      <c r="AI57" s="158">
        <v>212</v>
      </c>
      <c r="AJ57" s="158">
        <v>51</v>
      </c>
      <c r="AK57" s="155"/>
      <c r="AL57" s="154"/>
      <c r="AM57" s="154">
        <v>51</v>
      </c>
      <c r="AN57" s="159"/>
      <c r="AO57" s="158"/>
      <c r="AP57" s="158">
        <v>51</v>
      </c>
      <c r="AQ57" s="155"/>
      <c r="AR57" s="154"/>
      <c r="AS57" s="154">
        <v>51</v>
      </c>
      <c r="AT57" s="159"/>
      <c r="AU57" s="158"/>
      <c r="AV57" s="158">
        <v>51</v>
      </c>
      <c r="AW57" s="155"/>
      <c r="AX57" s="154"/>
      <c r="AY57" s="154">
        <v>51</v>
      </c>
      <c r="AZ57" s="159"/>
      <c r="BA57" s="158"/>
      <c r="BB57" s="158">
        <v>51</v>
      </c>
      <c r="BC57" s="155"/>
      <c r="BD57" s="154"/>
      <c r="BE57" s="154">
        <v>51</v>
      </c>
      <c r="BF57" s="159"/>
      <c r="BG57" s="158"/>
      <c r="BH57" s="158">
        <v>51</v>
      </c>
      <c r="BI57" s="155"/>
      <c r="BJ57" s="154"/>
      <c r="BK57" s="154">
        <v>51</v>
      </c>
      <c r="BL57" s="159"/>
      <c r="BM57" s="158"/>
      <c r="BN57" s="158">
        <v>51</v>
      </c>
      <c r="BO57" s="155" t="str">
        <f>'Weekly Total League Table'!BO57</f>
        <v>Dave Rowland</v>
      </c>
      <c r="BP57" s="154">
        <f>'Weekly Total League Table'!BP57</f>
        <v>3249</v>
      </c>
      <c r="BQ57" s="154">
        <v>51</v>
      </c>
    </row>
    <row r="58" spans="1:69" s="125" customFormat="1" ht="18.75" customHeight="1" x14ac:dyDescent="0.25">
      <c r="A58" s="155" t="s">
        <v>249</v>
      </c>
      <c r="B58" s="154">
        <v>183</v>
      </c>
      <c r="C58" s="154">
        <v>52</v>
      </c>
      <c r="D58" s="159" t="s">
        <v>253</v>
      </c>
      <c r="E58" s="158">
        <v>122</v>
      </c>
      <c r="F58" s="158">
        <v>52</v>
      </c>
      <c r="G58" s="155" t="s">
        <v>245</v>
      </c>
      <c r="H58" s="154">
        <v>182</v>
      </c>
      <c r="I58" s="154">
        <v>52</v>
      </c>
      <c r="J58" s="159" t="s">
        <v>228</v>
      </c>
      <c r="K58" s="158">
        <v>184</v>
      </c>
      <c r="L58" s="158">
        <v>52</v>
      </c>
      <c r="M58" s="155" t="s">
        <v>249</v>
      </c>
      <c r="N58" s="154">
        <v>136</v>
      </c>
      <c r="O58" s="154">
        <v>52</v>
      </c>
      <c r="P58" s="159" t="s">
        <v>230</v>
      </c>
      <c r="Q58" s="158">
        <v>144</v>
      </c>
      <c r="R58" s="158">
        <v>52</v>
      </c>
      <c r="S58" s="155" t="s">
        <v>18</v>
      </c>
      <c r="T58" s="154">
        <v>150</v>
      </c>
      <c r="U58" s="154">
        <v>52</v>
      </c>
      <c r="V58" s="159" t="s">
        <v>8</v>
      </c>
      <c r="W58" s="158">
        <v>179</v>
      </c>
      <c r="X58" s="158">
        <v>52</v>
      </c>
      <c r="Y58" s="155" t="s">
        <v>36</v>
      </c>
      <c r="Z58" s="154">
        <v>84</v>
      </c>
      <c r="AA58" s="154">
        <v>52</v>
      </c>
      <c r="AB58" s="159" t="s">
        <v>255</v>
      </c>
      <c r="AC58" s="158">
        <v>173</v>
      </c>
      <c r="AD58" s="158">
        <v>52</v>
      </c>
      <c r="AE58" s="155" t="s">
        <v>18</v>
      </c>
      <c r="AF58" s="154">
        <v>193</v>
      </c>
      <c r="AG58" s="154">
        <v>52</v>
      </c>
      <c r="AH58" s="159" t="s">
        <v>252</v>
      </c>
      <c r="AI58" s="158">
        <v>161</v>
      </c>
      <c r="AJ58" s="158">
        <v>52</v>
      </c>
      <c r="AK58" s="155"/>
      <c r="AL58" s="154"/>
      <c r="AM58" s="154">
        <v>52</v>
      </c>
      <c r="AN58" s="159"/>
      <c r="AO58" s="158"/>
      <c r="AP58" s="158">
        <v>52</v>
      </c>
      <c r="AQ58" s="155"/>
      <c r="AR58" s="154"/>
      <c r="AS58" s="154">
        <v>52</v>
      </c>
      <c r="AT58" s="159"/>
      <c r="AU58" s="158"/>
      <c r="AV58" s="158">
        <v>52</v>
      </c>
      <c r="AW58" s="155"/>
      <c r="AX58" s="154"/>
      <c r="AY58" s="154">
        <v>52</v>
      </c>
      <c r="AZ58" s="159"/>
      <c r="BA58" s="158"/>
      <c r="BB58" s="158">
        <v>52</v>
      </c>
      <c r="BC58" s="155"/>
      <c r="BD58" s="154"/>
      <c r="BE58" s="154">
        <v>52</v>
      </c>
      <c r="BF58" s="159"/>
      <c r="BG58" s="158"/>
      <c r="BH58" s="158">
        <v>52</v>
      </c>
      <c r="BI58" s="155"/>
      <c r="BJ58" s="154"/>
      <c r="BK58" s="154">
        <v>52</v>
      </c>
      <c r="BL58" s="159"/>
      <c r="BM58" s="158"/>
      <c r="BN58" s="158">
        <v>52</v>
      </c>
      <c r="BO58" s="155" t="str">
        <f>'Weekly Total League Table'!BO58</f>
        <v>Stuart Smith</v>
      </c>
      <c r="BP58" s="154">
        <f>'Weekly Total League Table'!BP58</f>
        <v>3247</v>
      </c>
      <c r="BQ58" s="154">
        <v>52</v>
      </c>
    </row>
    <row r="59" spans="1:69" ht="18.75" customHeight="1" x14ac:dyDescent="0.25">
      <c r="A59" s="155" t="s">
        <v>251</v>
      </c>
      <c r="B59" s="154">
        <v>169</v>
      </c>
      <c r="C59" s="154">
        <v>53</v>
      </c>
      <c r="D59" s="159" t="s">
        <v>228</v>
      </c>
      <c r="E59" s="158">
        <v>92</v>
      </c>
      <c r="F59" s="158">
        <v>53</v>
      </c>
      <c r="G59" s="155" t="s">
        <v>330</v>
      </c>
      <c r="H59" s="154">
        <v>146</v>
      </c>
      <c r="I59" s="154">
        <v>53</v>
      </c>
      <c r="J59" s="159" t="s">
        <v>252</v>
      </c>
      <c r="K59" s="158">
        <v>181</v>
      </c>
      <c r="L59" s="158">
        <v>53</v>
      </c>
      <c r="M59" s="155" t="s">
        <v>253</v>
      </c>
      <c r="N59" s="154">
        <v>128</v>
      </c>
      <c r="O59" s="154">
        <v>53</v>
      </c>
      <c r="P59" s="159" t="s">
        <v>281</v>
      </c>
      <c r="Q59" s="158">
        <v>127</v>
      </c>
      <c r="R59" s="158">
        <v>53</v>
      </c>
      <c r="S59" s="155" t="s">
        <v>36</v>
      </c>
      <c r="T59" s="154">
        <v>148</v>
      </c>
      <c r="U59" s="154">
        <v>53</v>
      </c>
      <c r="V59" s="159" t="s">
        <v>244</v>
      </c>
      <c r="W59" s="158">
        <v>147</v>
      </c>
      <c r="X59" s="158">
        <v>53</v>
      </c>
      <c r="Y59" s="155" t="s">
        <v>244</v>
      </c>
      <c r="Z59" s="154">
        <v>44</v>
      </c>
      <c r="AA59" s="154">
        <v>53</v>
      </c>
      <c r="AB59" s="159" t="s">
        <v>244</v>
      </c>
      <c r="AC59" s="158">
        <v>161</v>
      </c>
      <c r="AD59" s="158">
        <v>53</v>
      </c>
      <c r="AE59" s="155" t="s">
        <v>253</v>
      </c>
      <c r="AF59" s="154">
        <v>177</v>
      </c>
      <c r="AG59" s="154">
        <v>53</v>
      </c>
      <c r="AH59" s="159" t="s">
        <v>6</v>
      </c>
      <c r="AI59" s="158">
        <v>157</v>
      </c>
      <c r="AJ59" s="158">
        <v>53</v>
      </c>
      <c r="AK59" s="155"/>
      <c r="AL59" s="154"/>
      <c r="AM59" s="154">
        <v>53</v>
      </c>
      <c r="AN59" s="159"/>
      <c r="AO59" s="158"/>
      <c r="AP59" s="158">
        <v>53</v>
      </c>
      <c r="AQ59" s="155"/>
      <c r="AR59" s="154"/>
      <c r="AS59" s="154">
        <v>53</v>
      </c>
      <c r="AT59" s="159"/>
      <c r="AU59" s="158"/>
      <c r="AV59" s="158">
        <v>53</v>
      </c>
      <c r="AW59" s="155"/>
      <c r="AX59" s="154"/>
      <c r="AY59" s="154">
        <v>53</v>
      </c>
      <c r="AZ59" s="159"/>
      <c r="BA59" s="158"/>
      <c r="BB59" s="158">
        <v>53</v>
      </c>
      <c r="BC59" s="155"/>
      <c r="BD59" s="154"/>
      <c r="BE59" s="154">
        <v>53</v>
      </c>
      <c r="BF59" s="159"/>
      <c r="BG59" s="158"/>
      <c r="BH59" s="158">
        <v>53</v>
      </c>
      <c r="BI59" s="155"/>
      <c r="BJ59" s="154"/>
      <c r="BK59" s="154">
        <v>53</v>
      </c>
      <c r="BL59" s="159"/>
      <c r="BM59" s="158"/>
      <c r="BN59" s="158">
        <v>53</v>
      </c>
      <c r="BO59" s="155" t="str">
        <f>'Weekly Total League Table'!BO59</f>
        <v>Michael Lawrenson</v>
      </c>
      <c r="BP59" s="154">
        <f>'Weekly Total League Table'!BP59</f>
        <v>3191</v>
      </c>
      <c r="BQ59" s="154">
        <v>53</v>
      </c>
    </row>
    <row r="62" spans="1:69" s="3" customFormat="1" x14ac:dyDescent="0.25">
      <c r="A62" s="171" t="s">
        <v>359</v>
      </c>
      <c r="B62" s="66">
        <f>AVERAGE(B7:B59)</f>
        <v>385.54716981132077</v>
      </c>
      <c r="E62" s="66">
        <f>AVERAGE(E7:E59)</f>
        <v>356.56603773584908</v>
      </c>
      <c r="H62" s="66">
        <f>AVERAGE(H7:H59)</f>
        <v>358.62264150943395</v>
      </c>
      <c r="K62" s="66">
        <f>AVERAGE(K7:K59)</f>
        <v>404.24528301886795</v>
      </c>
      <c r="N62" s="66">
        <f>AVERAGE(N7:N59)</f>
        <v>448.30188679245282</v>
      </c>
      <c r="Q62" s="66">
        <f>AVERAGE(Q7:Q59)</f>
        <v>286.07547169811323</v>
      </c>
      <c r="T62" s="66">
        <f>AVERAGE(T7:T59)</f>
        <v>320.49056603773585</v>
      </c>
      <c r="W62" s="66">
        <f>AVERAGE(W7:W59)</f>
        <v>339.33962264150944</v>
      </c>
      <c r="Z62" s="66">
        <f>AVERAGE(Z7:Z59)</f>
        <v>411.35849056603774</v>
      </c>
      <c r="AC62" s="66">
        <f>AVERAGE(AC7:AC59)</f>
        <v>266.92452830188677</v>
      </c>
      <c r="AF62" s="66">
        <f>AVERAGE(AF7:AF59)</f>
        <v>421.20754716981133</v>
      </c>
      <c r="AI62" s="66">
        <f>AVERAGE(AI7:AI59)</f>
        <v>417.92452830188677</v>
      </c>
      <c r="AL62" s="66" t="e">
        <f>AVERAGE(AL7:AL59)</f>
        <v>#DIV/0!</v>
      </c>
      <c r="AO62" s="66" t="e">
        <f>AVERAGE(AO7:AO59)</f>
        <v>#DIV/0!</v>
      </c>
      <c r="AR62" s="66" t="e">
        <f>AVERAGE(AR7:AR59)</f>
        <v>#DIV/0!</v>
      </c>
      <c r="AU62" s="66" t="e">
        <f>AVERAGE(AU7:AU59)</f>
        <v>#DIV/0!</v>
      </c>
      <c r="AX62" s="66" t="e">
        <f>AVERAGE(AX7:AX59)</f>
        <v>#DIV/0!</v>
      </c>
      <c r="BA62" s="66" t="e">
        <f>AVERAGE(BA7:BA59)</f>
        <v>#DIV/0!</v>
      </c>
      <c r="BD62" s="66" t="e">
        <f>AVERAGE(BD7:BD59)</f>
        <v>#DIV/0!</v>
      </c>
      <c r="BG62" s="66" t="e">
        <f>AVERAGE(BG7:BG59)</f>
        <v>#DIV/0!</v>
      </c>
      <c r="BJ62" s="66" t="e">
        <f>AVERAGE(BJ7:BJ59)</f>
        <v>#DIV/0!</v>
      </c>
      <c r="BM62" s="66" t="e">
        <f>AVERAGE(BM7:BM59)</f>
        <v>#DIV/0!</v>
      </c>
      <c r="BP62" s="66">
        <f>AVERAGE(BP7:BP59)</f>
        <v>4416.6037735849059</v>
      </c>
    </row>
  </sheetData>
  <sortState ref="AH7:AI59">
    <sortCondition descending="1" ref="AI7:AI59"/>
  </sortState>
  <mergeCells count="24">
    <mergeCell ref="BO5:BQ5"/>
    <mergeCell ref="AB5:AD5"/>
    <mergeCell ref="AE5:AG5"/>
    <mergeCell ref="AH5:AJ5"/>
    <mergeCell ref="AK5:AM5"/>
    <mergeCell ref="AN5:AP5"/>
    <mergeCell ref="AQ5:AS5"/>
    <mergeCell ref="AT5:AV5"/>
    <mergeCell ref="AW5:AY5"/>
    <mergeCell ref="AZ5:BB5"/>
    <mergeCell ref="BC5:BE5"/>
    <mergeCell ref="BF5:BH5"/>
    <mergeCell ref="BI5:BK5"/>
    <mergeCell ref="BL5:BN5"/>
    <mergeCell ref="P5:R5"/>
    <mergeCell ref="S5:U5"/>
    <mergeCell ref="V5:X5"/>
    <mergeCell ref="Y5:AA5"/>
    <mergeCell ref="B4:R4"/>
    <mergeCell ref="A5:C5"/>
    <mergeCell ref="D5:F5"/>
    <mergeCell ref="G5:I5"/>
    <mergeCell ref="J5:L5"/>
    <mergeCell ref="M5:O5"/>
  </mergeCells>
  <printOptions horizontalCentered="1" verticalCentered="1"/>
  <pageMargins left="0.19685039370078741" right="0.19685039370078741" top="0.19685039370078741" bottom="0.19685039370078741" header="0.31496062992125984" footer="0.31496062992125984"/>
  <pageSetup paperSize="9" scale="7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BQ59"/>
  <sheetViews>
    <sheetView topLeftCell="AX1" zoomScale="85" zoomScaleNormal="85" workbookViewId="0">
      <pane ySplit="6" topLeftCell="A7" activePane="bottomLeft" state="frozen"/>
      <selection pane="bottomLeft" activeCell="BU24" sqref="BU24"/>
    </sheetView>
  </sheetViews>
  <sheetFormatPr defaultRowHeight="15" x14ac:dyDescent="0.25"/>
  <cols>
    <col min="1" max="1" width="18.28515625" bestFit="1" customWidth="1"/>
    <col min="2" max="3" width="8.5703125" customWidth="1"/>
    <col min="4" max="4" width="18.28515625" bestFit="1" customWidth="1"/>
    <col min="5" max="6" width="8.5703125" customWidth="1"/>
    <col min="7" max="7" width="18.28515625" bestFit="1" customWidth="1"/>
    <col min="8" max="9" width="8.5703125" customWidth="1"/>
    <col min="10" max="10" width="18.28515625" bestFit="1" customWidth="1"/>
    <col min="11" max="12" width="8.5703125" customWidth="1"/>
    <col min="13" max="13" width="18.28515625" bestFit="1" customWidth="1"/>
    <col min="14" max="15" width="8.5703125" customWidth="1"/>
    <col min="16" max="16" width="18.28515625" bestFit="1" customWidth="1"/>
    <col min="17" max="18" width="8.5703125" customWidth="1"/>
    <col min="19" max="19" width="18.28515625" bestFit="1" customWidth="1"/>
    <col min="20" max="21" width="8.5703125" customWidth="1"/>
    <col min="22" max="22" width="19.28515625" bestFit="1" customWidth="1"/>
    <col min="23" max="24" width="8.5703125" customWidth="1"/>
    <col min="25" max="25" width="18.28515625" bestFit="1" customWidth="1"/>
    <col min="26" max="27" width="8.5703125" customWidth="1"/>
    <col min="28" max="28" width="18.28515625" bestFit="1" customWidth="1"/>
    <col min="29" max="30" width="8.5703125" customWidth="1"/>
    <col min="31" max="31" width="18.28515625" bestFit="1" customWidth="1"/>
    <col min="32" max="33" width="8.5703125" customWidth="1"/>
    <col min="34" max="34" width="18.28515625" bestFit="1" customWidth="1"/>
    <col min="35" max="36" width="8.5703125" customWidth="1"/>
    <col min="37" max="37" width="18.28515625" bestFit="1" customWidth="1"/>
    <col min="38" max="39" width="8.5703125" customWidth="1"/>
    <col min="40" max="40" width="18.28515625" bestFit="1" customWidth="1"/>
    <col min="41" max="42" width="8.5703125" customWidth="1"/>
    <col min="43" max="43" width="18.28515625" bestFit="1" customWidth="1"/>
    <col min="44" max="45" width="8.5703125" customWidth="1"/>
    <col min="46" max="46" width="18.28515625" bestFit="1" customWidth="1"/>
    <col min="47" max="48" width="8.5703125" customWidth="1"/>
    <col min="49" max="49" width="18.28515625" bestFit="1" customWidth="1"/>
    <col min="50" max="51" width="8.5703125" customWidth="1"/>
    <col min="52" max="52" width="18.28515625" bestFit="1" customWidth="1"/>
    <col min="53" max="54" width="8.5703125" customWidth="1"/>
    <col min="55" max="55" width="18.28515625" bestFit="1" customWidth="1"/>
    <col min="56" max="57" width="8.5703125" customWidth="1"/>
    <col min="58" max="58" width="18.28515625" bestFit="1" customWidth="1"/>
    <col min="59" max="60" width="8.5703125" customWidth="1"/>
    <col min="61" max="61" width="18.28515625" bestFit="1" customWidth="1"/>
    <col min="62" max="63" width="8.5703125" customWidth="1"/>
    <col min="64" max="64" width="18.28515625" bestFit="1" customWidth="1"/>
    <col min="65" max="65" width="8.5703125" customWidth="1"/>
    <col min="67" max="67" width="18.42578125" customWidth="1"/>
    <col min="68" max="68" width="8.5703125" customWidth="1"/>
  </cols>
  <sheetData>
    <row r="1" spans="1:69" ht="18.75" x14ac:dyDescent="0.3">
      <c r="A1" s="150" t="s">
        <v>180</v>
      </c>
      <c r="B1" s="150"/>
      <c r="C1" s="150"/>
      <c r="D1" s="150"/>
      <c r="E1" s="150"/>
      <c r="F1" s="150"/>
      <c r="G1" s="150"/>
      <c r="H1" s="150"/>
      <c r="I1" s="150"/>
      <c r="J1" s="150"/>
      <c r="K1" s="150"/>
      <c r="L1" s="150"/>
      <c r="M1" s="150"/>
      <c r="N1" s="150"/>
      <c r="O1" s="150"/>
      <c r="P1" s="150"/>
      <c r="Q1" s="150"/>
      <c r="R1" s="150"/>
    </row>
    <row r="2" spans="1:69" ht="15.75" x14ac:dyDescent="0.25">
      <c r="A2" s="151" t="s">
        <v>350</v>
      </c>
      <c r="B2" s="151"/>
      <c r="C2" s="151"/>
      <c r="D2" s="151"/>
      <c r="E2" s="151"/>
      <c r="F2" s="151"/>
      <c r="G2" s="151"/>
      <c r="H2" s="151"/>
      <c r="I2" s="151"/>
      <c r="J2" s="151"/>
      <c r="K2" s="151"/>
      <c r="L2" s="151"/>
      <c r="M2" s="151"/>
      <c r="N2" s="151"/>
      <c r="O2" s="151"/>
      <c r="P2" s="151"/>
      <c r="Q2" s="151"/>
      <c r="R2" s="151"/>
    </row>
    <row r="3" spans="1:69" ht="15.75" x14ac:dyDescent="0.25">
      <c r="A3" s="124"/>
    </row>
    <row r="4" spans="1:69" x14ac:dyDescent="0.25">
      <c r="B4" s="513"/>
      <c r="C4" s="513"/>
      <c r="D4" s="513"/>
      <c r="E4" s="513"/>
      <c r="F4" s="513"/>
      <c r="G4" s="513"/>
      <c r="H4" s="513"/>
      <c r="I4" s="513"/>
      <c r="J4" s="513"/>
      <c r="K4" s="513"/>
      <c r="L4" s="513"/>
      <c r="M4" s="513"/>
      <c r="N4" s="513"/>
      <c r="O4" s="513"/>
      <c r="P4" s="513"/>
      <c r="Q4" s="513"/>
      <c r="R4" s="513"/>
      <c r="AY4" s="14"/>
    </row>
    <row r="5" spans="1:69" ht="15" customHeight="1" x14ac:dyDescent="0.25">
      <c r="A5" s="512" t="s">
        <v>181</v>
      </c>
      <c r="B5" s="512"/>
      <c r="C5" s="512"/>
      <c r="D5" s="511" t="s">
        <v>182</v>
      </c>
      <c r="E5" s="511"/>
      <c r="F5" s="511"/>
      <c r="G5" s="512" t="s">
        <v>183</v>
      </c>
      <c r="H5" s="512"/>
      <c r="I5" s="512"/>
      <c r="J5" s="511" t="s">
        <v>184</v>
      </c>
      <c r="K5" s="511"/>
      <c r="L5" s="511"/>
      <c r="M5" s="512" t="s">
        <v>185</v>
      </c>
      <c r="N5" s="512"/>
      <c r="O5" s="512"/>
      <c r="P5" s="511" t="s">
        <v>186</v>
      </c>
      <c r="Q5" s="511"/>
      <c r="R5" s="511"/>
      <c r="S5" s="512" t="s">
        <v>187</v>
      </c>
      <c r="T5" s="512"/>
      <c r="U5" s="512"/>
      <c r="V5" s="511" t="s">
        <v>188</v>
      </c>
      <c r="W5" s="511"/>
      <c r="X5" s="511"/>
      <c r="Y5" s="512" t="s">
        <v>189</v>
      </c>
      <c r="Z5" s="512"/>
      <c r="AA5" s="512"/>
      <c r="AB5" s="511" t="s">
        <v>190</v>
      </c>
      <c r="AC5" s="511"/>
      <c r="AD5" s="511"/>
      <c r="AE5" s="512" t="s">
        <v>191</v>
      </c>
      <c r="AF5" s="512"/>
      <c r="AG5" s="512"/>
      <c r="AH5" s="511" t="s">
        <v>192</v>
      </c>
      <c r="AI5" s="511"/>
      <c r="AJ5" s="511"/>
      <c r="AK5" s="512" t="s">
        <v>193</v>
      </c>
      <c r="AL5" s="512"/>
      <c r="AM5" s="512"/>
      <c r="AN5" s="511" t="s">
        <v>194</v>
      </c>
      <c r="AO5" s="511"/>
      <c r="AP5" s="511"/>
      <c r="AQ5" s="512" t="s">
        <v>195</v>
      </c>
      <c r="AR5" s="512"/>
      <c r="AS5" s="512"/>
      <c r="AT5" s="511" t="s">
        <v>196</v>
      </c>
      <c r="AU5" s="511"/>
      <c r="AV5" s="511"/>
      <c r="AW5" s="512" t="s">
        <v>197</v>
      </c>
      <c r="AX5" s="512"/>
      <c r="AY5" s="512"/>
      <c r="AZ5" s="511" t="s">
        <v>198</v>
      </c>
      <c r="BA5" s="511"/>
      <c r="BB5" s="511"/>
      <c r="BC5" s="512" t="s">
        <v>218</v>
      </c>
      <c r="BD5" s="512"/>
      <c r="BE5" s="512"/>
      <c r="BF5" s="511" t="s">
        <v>219</v>
      </c>
      <c r="BG5" s="511"/>
      <c r="BH5" s="511"/>
      <c r="BI5" s="512" t="s">
        <v>220</v>
      </c>
      <c r="BJ5" s="512"/>
      <c r="BK5" s="512"/>
      <c r="BL5" s="511" t="s">
        <v>221</v>
      </c>
      <c r="BM5" s="511"/>
      <c r="BN5" s="511"/>
      <c r="BO5" s="512" t="s">
        <v>73</v>
      </c>
      <c r="BP5" s="512"/>
      <c r="BQ5" s="512"/>
    </row>
    <row r="6" spans="1:69" x14ac:dyDescent="0.25">
      <c r="A6" s="153" t="s">
        <v>278</v>
      </c>
      <c r="B6" s="152" t="s">
        <v>279</v>
      </c>
      <c r="C6" s="152" t="s">
        <v>277</v>
      </c>
      <c r="D6" s="157" t="s">
        <v>278</v>
      </c>
      <c r="E6" s="156" t="s">
        <v>279</v>
      </c>
      <c r="F6" s="156" t="s">
        <v>277</v>
      </c>
      <c r="G6" s="153" t="s">
        <v>278</v>
      </c>
      <c r="H6" s="152" t="s">
        <v>279</v>
      </c>
      <c r="I6" s="152" t="s">
        <v>277</v>
      </c>
      <c r="J6" s="157" t="s">
        <v>278</v>
      </c>
      <c r="K6" s="156" t="s">
        <v>279</v>
      </c>
      <c r="L6" s="156" t="s">
        <v>277</v>
      </c>
      <c r="M6" s="153" t="s">
        <v>278</v>
      </c>
      <c r="N6" s="152" t="s">
        <v>279</v>
      </c>
      <c r="O6" s="152" t="s">
        <v>277</v>
      </c>
      <c r="P6" s="157" t="s">
        <v>278</v>
      </c>
      <c r="Q6" s="156" t="s">
        <v>279</v>
      </c>
      <c r="R6" s="156" t="s">
        <v>277</v>
      </c>
      <c r="S6" s="153" t="s">
        <v>278</v>
      </c>
      <c r="T6" s="152" t="s">
        <v>279</v>
      </c>
      <c r="U6" s="152" t="s">
        <v>277</v>
      </c>
      <c r="V6" s="157" t="s">
        <v>278</v>
      </c>
      <c r="W6" s="156" t="s">
        <v>279</v>
      </c>
      <c r="X6" s="156" t="s">
        <v>277</v>
      </c>
      <c r="Y6" s="153" t="s">
        <v>278</v>
      </c>
      <c r="Z6" s="152" t="s">
        <v>279</v>
      </c>
      <c r="AA6" s="152" t="s">
        <v>277</v>
      </c>
      <c r="AB6" s="157" t="s">
        <v>278</v>
      </c>
      <c r="AC6" s="156" t="s">
        <v>279</v>
      </c>
      <c r="AD6" s="156" t="s">
        <v>277</v>
      </c>
      <c r="AE6" s="153" t="s">
        <v>278</v>
      </c>
      <c r="AF6" s="152" t="s">
        <v>279</v>
      </c>
      <c r="AG6" s="152" t="s">
        <v>277</v>
      </c>
      <c r="AH6" s="157" t="s">
        <v>278</v>
      </c>
      <c r="AI6" s="156" t="s">
        <v>279</v>
      </c>
      <c r="AJ6" s="156" t="s">
        <v>277</v>
      </c>
      <c r="AK6" s="153" t="s">
        <v>278</v>
      </c>
      <c r="AL6" s="152" t="s">
        <v>279</v>
      </c>
      <c r="AM6" s="152" t="s">
        <v>277</v>
      </c>
      <c r="AN6" s="157" t="s">
        <v>278</v>
      </c>
      <c r="AO6" s="156" t="s">
        <v>279</v>
      </c>
      <c r="AP6" s="156" t="s">
        <v>277</v>
      </c>
      <c r="AQ6" s="153" t="s">
        <v>278</v>
      </c>
      <c r="AR6" s="152" t="s">
        <v>279</v>
      </c>
      <c r="AS6" s="152" t="s">
        <v>277</v>
      </c>
      <c r="AT6" s="157" t="s">
        <v>278</v>
      </c>
      <c r="AU6" s="156" t="s">
        <v>279</v>
      </c>
      <c r="AV6" s="156" t="s">
        <v>277</v>
      </c>
      <c r="AW6" s="153" t="s">
        <v>278</v>
      </c>
      <c r="AX6" s="152" t="s">
        <v>279</v>
      </c>
      <c r="AY6" s="152" t="s">
        <v>277</v>
      </c>
      <c r="AZ6" s="157" t="s">
        <v>278</v>
      </c>
      <c r="BA6" s="156" t="s">
        <v>279</v>
      </c>
      <c r="BB6" s="156" t="s">
        <v>277</v>
      </c>
      <c r="BC6" s="153" t="s">
        <v>278</v>
      </c>
      <c r="BD6" s="152" t="s">
        <v>279</v>
      </c>
      <c r="BE6" s="152" t="s">
        <v>277</v>
      </c>
      <c r="BF6" s="157" t="s">
        <v>278</v>
      </c>
      <c r="BG6" s="156" t="s">
        <v>279</v>
      </c>
      <c r="BH6" s="156" t="s">
        <v>277</v>
      </c>
      <c r="BI6" s="153" t="s">
        <v>278</v>
      </c>
      <c r="BJ6" s="152" t="s">
        <v>279</v>
      </c>
      <c r="BK6" s="152" t="s">
        <v>277</v>
      </c>
      <c r="BL6" s="157" t="s">
        <v>278</v>
      </c>
      <c r="BM6" s="156" t="s">
        <v>279</v>
      </c>
      <c r="BN6" s="156" t="s">
        <v>277</v>
      </c>
      <c r="BO6" s="153" t="s">
        <v>278</v>
      </c>
      <c r="BP6" s="152" t="s">
        <v>279</v>
      </c>
      <c r="BQ6" s="152" t="s">
        <v>277</v>
      </c>
    </row>
    <row r="7" spans="1:69" s="125" customFormat="1" ht="18.75" customHeight="1" x14ac:dyDescent="0.25">
      <c r="A7" s="155" t="s">
        <v>26</v>
      </c>
      <c r="B7" s="154">
        <v>724</v>
      </c>
      <c r="C7" s="154">
        <v>1</v>
      </c>
      <c r="D7" s="159" t="s">
        <v>31</v>
      </c>
      <c r="E7" s="158">
        <v>1255</v>
      </c>
      <c r="F7" s="158">
        <v>1</v>
      </c>
      <c r="G7" s="155" t="s">
        <v>31</v>
      </c>
      <c r="H7" s="154">
        <v>1723</v>
      </c>
      <c r="I7" s="154">
        <v>1</v>
      </c>
      <c r="J7" s="159" t="s">
        <v>31</v>
      </c>
      <c r="K7" s="158">
        <v>2184</v>
      </c>
      <c r="L7" s="158">
        <v>1</v>
      </c>
      <c r="M7" s="155" t="s">
        <v>15</v>
      </c>
      <c r="N7" s="154">
        <v>2753</v>
      </c>
      <c r="O7" s="154">
        <v>1</v>
      </c>
      <c r="P7" s="159" t="s">
        <v>15</v>
      </c>
      <c r="Q7" s="158">
        <v>2973</v>
      </c>
      <c r="R7" s="158">
        <v>1</v>
      </c>
      <c r="S7" s="155" t="s">
        <v>14</v>
      </c>
      <c r="T7" s="154">
        <v>3259</v>
      </c>
      <c r="U7" s="154">
        <v>1</v>
      </c>
      <c r="V7" s="159" t="s">
        <v>243</v>
      </c>
      <c r="W7" s="158">
        <v>3623</v>
      </c>
      <c r="X7" s="158">
        <v>1</v>
      </c>
      <c r="Y7" s="155" t="s">
        <v>4</v>
      </c>
      <c r="Z7" s="154">
        <v>4392</v>
      </c>
      <c r="AA7" s="154">
        <v>1</v>
      </c>
      <c r="AB7" s="159" t="s">
        <v>4</v>
      </c>
      <c r="AC7" s="158">
        <v>4643</v>
      </c>
      <c r="AD7" s="158">
        <v>1</v>
      </c>
      <c r="AE7" s="155" t="s">
        <v>4</v>
      </c>
      <c r="AF7" s="154">
        <v>5113</v>
      </c>
      <c r="AG7" s="154">
        <v>1</v>
      </c>
      <c r="AH7" s="159" t="s">
        <v>4</v>
      </c>
      <c r="AI7" s="158">
        <v>5716</v>
      </c>
      <c r="AJ7" s="158">
        <v>1</v>
      </c>
      <c r="AK7" s="155"/>
      <c r="AL7" s="154"/>
      <c r="AM7" s="154">
        <v>1</v>
      </c>
      <c r="AN7" s="159"/>
      <c r="AO7" s="158"/>
      <c r="AP7" s="158">
        <v>1</v>
      </c>
      <c r="AQ7" s="155"/>
      <c r="AR7" s="154"/>
      <c r="AS7" s="154">
        <v>1</v>
      </c>
      <c r="AT7" s="159"/>
      <c r="AU7" s="158"/>
      <c r="AV7" s="158">
        <v>1</v>
      </c>
      <c r="AW7" s="155"/>
      <c r="AX7" s="154"/>
      <c r="AY7" s="154">
        <v>1</v>
      </c>
      <c r="AZ7" s="159"/>
      <c r="BA7" s="158"/>
      <c r="BB7" s="158">
        <v>1</v>
      </c>
      <c r="BC7" s="155"/>
      <c r="BD7" s="154"/>
      <c r="BE7" s="154">
        <v>1</v>
      </c>
      <c r="BF7" s="159"/>
      <c r="BG7" s="158"/>
      <c r="BH7" s="158">
        <v>1</v>
      </c>
      <c r="BI7" s="155"/>
      <c r="BJ7" s="154"/>
      <c r="BK7" s="154">
        <v>1</v>
      </c>
      <c r="BL7" s="159"/>
      <c r="BM7" s="158"/>
      <c r="BN7" s="158">
        <v>1</v>
      </c>
      <c r="BO7" s="155" t="s">
        <v>4</v>
      </c>
      <c r="BP7" s="154">
        <v>5716</v>
      </c>
      <c r="BQ7" s="154">
        <v>1</v>
      </c>
    </row>
    <row r="8" spans="1:69" s="125" customFormat="1" ht="18.75" customHeight="1" x14ac:dyDescent="0.25">
      <c r="A8" s="155" t="s">
        <v>15</v>
      </c>
      <c r="B8" s="154">
        <v>661</v>
      </c>
      <c r="C8" s="154">
        <v>2</v>
      </c>
      <c r="D8" s="159" t="s">
        <v>15</v>
      </c>
      <c r="E8" s="158">
        <v>1157</v>
      </c>
      <c r="F8" s="158">
        <v>2</v>
      </c>
      <c r="G8" s="155" t="s">
        <v>85</v>
      </c>
      <c r="H8" s="154">
        <v>1489</v>
      </c>
      <c r="I8" s="154">
        <v>2</v>
      </c>
      <c r="J8" s="159" t="s">
        <v>15</v>
      </c>
      <c r="K8" s="158">
        <v>2003</v>
      </c>
      <c r="L8" s="158">
        <v>2</v>
      </c>
      <c r="M8" s="155" t="s">
        <v>31</v>
      </c>
      <c r="N8" s="154">
        <v>2679</v>
      </c>
      <c r="O8" s="154">
        <v>2</v>
      </c>
      <c r="P8" s="159" t="s">
        <v>31</v>
      </c>
      <c r="Q8" s="158">
        <v>2938</v>
      </c>
      <c r="R8" s="158">
        <v>2</v>
      </c>
      <c r="S8" s="155" t="s">
        <v>4</v>
      </c>
      <c r="T8" s="154">
        <v>3224</v>
      </c>
      <c r="U8" s="154">
        <v>2</v>
      </c>
      <c r="V8" s="159" t="s">
        <v>14</v>
      </c>
      <c r="W8" s="158">
        <v>3612</v>
      </c>
      <c r="X8" s="158">
        <v>2</v>
      </c>
      <c r="Y8" s="155" t="s">
        <v>12</v>
      </c>
      <c r="Z8" s="154">
        <v>4267</v>
      </c>
      <c r="AA8" s="154">
        <v>2</v>
      </c>
      <c r="AB8" s="159" t="s">
        <v>12</v>
      </c>
      <c r="AC8" s="158">
        <v>4621</v>
      </c>
      <c r="AD8" s="158">
        <v>2</v>
      </c>
      <c r="AE8" s="155" t="s">
        <v>12</v>
      </c>
      <c r="AF8" s="154">
        <v>5073</v>
      </c>
      <c r="AG8" s="154">
        <v>2</v>
      </c>
      <c r="AH8" s="159" t="s">
        <v>14</v>
      </c>
      <c r="AI8" s="158">
        <v>5455</v>
      </c>
      <c r="AJ8" s="158">
        <v>2</v>
      </c>
      <c r="AK8" s="155"/>
      <c r="AL8" s="154"/>
      <c r="AM8" s="154">
        <v>2</v>
      </c>
      <c r="AN8" s="159"/>
      <c r="AO8" s="158"/>
      <c r="AP8" s="158">
        <v>2</v>
      </c>
      <c r="AQ8" s="155"/>
      <c r="AR8" s="154"/>
      <c r="AS8" s="154">
        <v>2</v>
      </c>
      <c r="AT8" s="159"/>
      <c r="AU8" s="158"/>
      <c r="AV8" s="158">
        <v>2</v>
      </c>
      <c r="AW8" s="155"/>
      <c r="AX8" s="154"/>
      <c r="AY8" s="154">
        <v>2</v>
      </c>
      <c r="AZ8" s="159"/>
      <c r="BA8" s="158"/>
      <c r="BB8" s="158">
        <v>2</v>
      </c>
      <c r="BC8" s="155"/>
      <c r="BD8" s="154"/>
      <c r="BE8" s="154">
        <v>2</v>
      </c>
      <c r="BF8" s="159"/>
      <c r="BG8" s="158"/>
      <c r="BH8" s="158">
        <v>2</v>
      </c>
      <c r="BI8" s="155"/>
      <c r="BJ8" s="154"/>
      <c r="BK8" s="154">
        <v>2</v>
      </c>
      <c r="BL8" s="159"/>
      <c r="BM8" s="158"/>
      <c r="BN8" s="158">
        <v>2</v>
      </c>
      <c r="BO8" s="155" t="s">
        <v>14</v>
      </c>
      <c r="BP8" s="154">
        <v>5455</v>
      </c>
      <c r="BQ8" s="154">
        <v>2</v>
      </c>
    </row>
    <row r="9" spans="1:69" s="125" customFormat="1" ht="18.75" customHeight="1" x14ac:dyDescent="0.25">
      <c r="A9" s="155" t="s">
        <v>243</v>
      </c>
      <c r="B9" s="154">
        <v>588</v>
      </c>
      <c r="C9" s="154">
        <v>3</v>
      </c>
      <c r="D9" s="159" t="s">
        <v>243</v>
      </c>
      <c r="E9" s="158">
        <v>1077</v>
      </c>
      <c r="F9" s="158">
        <v>3</v>
      </c>
      <c r="G9" s="155" t="s">
        <v>243</v>
      </c>
      <c r="H9" s="154">
        <v>1484</v>
      </c>
      <c r="I9" s="154">
        <v>3</v>
      </c>
      <c r="J9" s="159" t="s">
        <v>243</v>
      </c>
      <c r="K9" s="158">
        <v>1985</v>
      </c>
      <c r="L9" s="158">
        <v>3</v>
      </c>
      <c r="M9" s="155" t="s">
        <v>4</v>
      </c>
      <c r="N9" s="154">
        <v>2495</v>
      </c>
      <c r="O9" s="154">
        <v>3</v>
      </c>
      <c r="P9" s="159" t="s">
        <v>6</v>
      </c>
      <c r="Q9" s="158">
        <v>2864</v>
      </c>
      <c r="R9" s="158">
        <v>3</v>
      </c>
      <c r="S9" s="155" t="s">
        <v>31</v>
      </c>
      <c r="T9" s="154">
        <v>3200</v>
      </c>
      <c r="U9" s="154">
        <v>3</v>
      </c>
      <c r="V9" s="159" t="s">
        <v>12</v>
      </c>
      <c r="W9" s="158">
        <v>3609</v>
      </c>
      <c r="X9" s="158">
        <v>3</v>
      </c>
      <c r="Y9" s="155" t="s">
        <v>31</v>
      </c>
      <c r="Z9" s="154">
        <v>4244</v>
      </c>
      <c r="AA9" s="154">
        <v>3</v>
      </c>
      <c r="AB9" s="159" t="s">
        <v>31</v>
      </c>
      <c r="AC9" s="158">
        <v>4496</v>
      </c>
      <c r="AD9" s="158">
        <v>3</v>
      </c>
      <c r="AE9" s="155" t="s">
        <v>15</v>
      </c>
      <c r="AF9" s="154">
        <v>5034</v>
      </c>
      <c r="AG9" s="154">
        <v>3</v>
      </c>
      <c r="AH9" s="159" t="s">
        <v>84</v>
      </c>
      <c r="AI9" s="158">
        <v>5434</v>
      </c>
      <c r="AJ9" s="158">
        <v>3</v>
      </c>
      <c r="AK9" s="155"/>
      <c r="AL9" s="154"/>
      <c r="AM9" s="154">
        <v>3</v>
      </c>
      <c r="AN9" s="159"/>
      <c r="AO9" s="158"/>
      <c r="AP9" s="158">
        <v>3</v>
      </c>
      <c r="AQ9" s="155"/>
      <c r="AR9" s="154"/>
      <c r="AS9" s="154">
        <v>3</v>
      </c>
      <c r="AT9" s="159"/>
      <c r="AU9" s="158"/>
      <c r="AV9" s="158">
        <v>3</v>
      </c>
      <c r="AW9" s="155"/>
      <c r="AX9" s="154"/>
      <c r="AY9" s="154">
        <v>3</v>
      </c>
      <c r="AZ9" s="159"/>
      <c r="BA9" s="158"/>
      <c r="BB9" s="158">
        <v>3</v>
      </c>
      <c r="BC9" s="155"/>
      <c r="BD9" s="154"/>
      <c r="BE9" s="154">
        <v>3</v>
      </c>
      <c r="BF9" s="159"/>
      <c r="BG9" s="158"/>
      <c r="BH9" s="158">
        <v>3</v>
      </c>
      <c r="BI9" s="155"/>
      <c r="BJ9" s="154"/>
      <c r="BK9" s="154">
        <v>3</v>
      </c>
      <c r="BL9" s="159"/>
      <c r="BM9" s="158"/>
      <c r="BN9" s="158">
        <v>3</v>
      </c>
      <c r="BO9" s="155" t="s">
        <v>84</v>
      </c>
      <c r="BP9" s="154">
        <v>5434</v>
      </c>
      <c r="BQ9" s="154">
        <v>3</v>
      </c>
    </row>
    <row r="10" spans="1:69" s="125" customFormat="1" ht="18.75" customHeight="1" x14ac:dyDescent="0.25">
      <c r="A10" s="155" t="s">
        <v>245</v>
      </c>
      <c r="B10" s="154">
        <v>561</v>
      </c>
      <c r="C10" s="154">
        <v>4</v>
      </c>
      <c r="D10" s="159" t="s">
        <v>24</v>
      </c>
      <c r="E10" s="158">
        <v>998</v>
      </c>
      <c r="F10" s="158">
        <v>4</v>
      </c>
      <c r="G10" s="155" t="s">
        <v>15</v>
      </c>
      <c r="H10" s="154">
        <v>1477</v>
      </c>
      <c r="I10" s="154">
        <v>4</v>
      </c>
      <c r="J10" s="159" t="s">
        <v>85</v>
      </c>
      <c r="K10" s="158">
        <v>1862</v>
      </c>
      <c r="L10" s="158">
        <v>4</v>
      </c>
      <c r="M10" s="155" t="s">
        <v>243</v>
      </c>
      <c r="N10" s="154">
        <v>2458</v>
      </c>
      <c r="O10" s="154">
        <v>4</v>
      </c>
      <c r="P10" s="159" t="s">
        <v>85</v>
      </c>
      <c r="Q10" s="158">
        <v>2846</v>
      </c>
      <c r="R10" s="158">
        <v>4</v>
      </c>
      <c r="S10" s="155" t="s">
        <v>85</v>
      </c>
      <c r="T10" s="154">
        <v>3182</v>
      </c>
      <c r="U10" s="154">
        <v>4</v>
      </c>
      <c r="V10" s="159" t="s">
        <v>4</v>
      </c>
      <c r="W10" s="158">
        <v>3580</v>
      </c>
      <c r="X10" s="158">
        <v>4</v>
      </c>
      <c r="Y10" s="155" t="s">
        <v>84</v>
      </c>
      <c r="Z10" s="154">
        <v>4173</v>
      </c>
      <c r="AA10" s="154">
        <v>4</v>
      </c>
      <c r="AB10" s="159" t="s">
        <v>30</v>
      </c>
      <c r="AC10" s="158">
        <v>4444</v>
      </c>
      <c r="AD10" s="158">
        <v>4</v>
      </c>
      <c r="AE10" s="155" t="s">
        <v>84</v>
      </c>
      <c r="AF10" s="154">
        <v>4972</v>
      </c>
      <c r="AG10" s="154">
        <v>4</v>
      </c>
      <c r="AH10" s="159" t="s">
        <v>243</v>
      </c>
      <c r="AI10" s="158">
        <v>5350</v>
      </c>
      <c r="AJ10" s="158">
        <v>4</v>
      </c>
      <c r="AK10" s="155"/>
      <c r="AL10" s="154"/>
      <c r="AM10" s="154">
        <v>4</v>
      </c>
      <c r="AN10" s="159"/>
      <c r="AO10" s="158"/>
      <c r="AP10" s="158">
        <v>4</v>
      </c>
      <c r="AQ10" s="155"/>
      <c r="AR10" s="154"/>
      <c r="AS10" s="154">
        <v>4</v>
      </c>
      <c r="AT10" s="159"/>
      <c r="AU10" s="158"/>
      <c r="AV10" s="158">
        <v>4</v>
      </c>
      <c r="AW10" s="155"/>
      <c r="AX10" s="154"/>
      <c r="AY10" s="154">
        <v>4</v>
      </c>
      <c r="AZ10" s="159"/>
      <c r="BA10" s="158"/>
      <c r="BB10" s="158">
        <v>4</v>
      </c>
      <c r="BC10" s="155"/>
      <c r="BD10" s="154"/>
      <c r="BE10" s="154">
        <v>4</v>
      </c>
      <c r="BF10" s="159"/>
      <c r="BG10" s="158"/>
      <c r="BH10" s="158">
        <v>4</v>
      </c>
      <c r="BI10" s="155"/>
      <c r="BJ10" s="154"/>
      <c r="BK10" s="154">
        <v>4</v>
      </c>
      <c r="BL10" s="159"/>
      <c r="BM10" s="158"/>
      <c r="BN10" s="158">
        <v>4</v>
      </c>
      <c r="BO10" s="155" t="s">
        <v>243</v>
      </c>
      <c r="BP10" s="154">
        <v>5350</v>
      </c>
      <c r="BQ10" s="154">
        <v>4</v>
      </c>
    </row>
    <row r="11" spans="1:69" s="125" customFormat="1" ht="18.75" customHeight="1" x14ac:dyDescent="0.25">
      <c r="A11" s="155" t="s">
        <v>84</v>
      </c>
      <c r="B11" s="154">
        <v>552</v>
      </c>
      <c r="C11" s="154">
        <v>5</v>
      </c>
      <c r="D11" s="159" t="s">
        <v>85</v>
      </c>
      <c r="E11" s="158">
        <v>985</v>
      </c>
      <c r="F11" s="158">
        <v>5</v>
      </c>
      <c r="G11" s="155" t="s">
        <v>84</v>
      </c>
      <c r="H11" s="154">
        <v>1355</v>
      </c>
      <c r="I11" s="154">
        <v>5</v>
      </c>
      <c r="J11" s="159" t="s">
        <v>333</v>
      </c>
      <c r="K11" s="158">
        <v>1821</v>
      </c>
      <c r="L11" s="158">
        <v>5</v>
      </c>
      <c r="M11" s="155" t="s">
        <v>85</v>
      </c>
      <c r="N11" s="154">
        <v>2446</v>
      </c>
      <c r="O11" s="154">
        <v>5</v>
      </c>
      <c r="P11" s="159" t="s">
        <v>14</v>
      </c>
      <c r="Q11" s="158">
        <v>2799</v>
      </c>
      <c r="R11" s="158">
        <v>5</v>
      </c>
      <c r="S11" s="155" t="s">
        <v>15</v>
      </c>
      <c r="T11" s="154">
        <v>3161</v>
      </c>
      <c r="U11" s="154">
        <v>5</v>
      </c>
      <c r="V11" s="159" t="s">
        <v>31</v>
      </c>
      <c r="W11" s="158">
        <v>3579</v>
      </c>
      <c r="X11" s="158">
        <v>5</v>
      </c>
      <c r="Y11" s="155" t="s">
        <v>15</v>
      </c>
      <c r="Z11" s="154">
        <v>4167</v>
      </c>
      <c r="AA11" s="154">
        <v>5</v>
      </c>
      <c r="AB11" s="159" t="s">
        <v>14</v>
      </c>
      <c r="AC11" s="158">
        <v>4440</v>
      </c>
      <c r="AD11" s="158">
        <v>5</v>
      </c>
      <c r="AE11" s="155" t="s">
        <v>243</v>
      </c>
      <c r="AF11" s="154">
        <v>4903</v>
      </c>
      <c r="AG11" s="154">
        <v>5</v>
      </c>
      <c r="AH11" s="159" t="s">
        <v>15</v>
      </c>
      <c r="AI11" s="158">
        <v>5320</v>
      </c>
      <c r="AJ11" s="158">
        <v>5</v>
      </c>
      <c r="AK11" s="155"/>
      <c r="AL11" s="154"/>
      <c r="AM11" s="154">
        <v>5</v>
      </c>
      <c r="AN11" s="159"/>
      <c r="AO11" s="158"/>
      <c r="AP11" s="158">
        <v>5</v>
      </c>
      <c r="AQ11" s="155"/>
      <c r="AR11" s="154"/>
      <c r="AS11" s="154">
        <v>5</v>
      </c>
      <c r="AT11" s="159"/>
      <c r="AU11" s="158"/>
      <c r="AV11" s="158">
        <v>5</v>
      </c>
      <c r="AW11" s="155"/>
      <c r="AX11" s="154"/>
      <c r="AY11" s="154">
        <v>5</v>
      </c>
      <c r="AZ11" s="159"/>
      <c r="BA11" s="158"/>
      <c r="BB11" s="158">
        <v>5</v>
      </c>
      <c r="BC11" s="155"/>
      <c r="BD11" s="154"/>
      <c r="BE11" s="154">
        <v>5</v>
      </c>
      <c r="BF11" s="159"/>
      <c r="BG11" s="158"/>
      <c r="BH11" s="158">
        <v>5</v>
      </c>
      <c r="BI11" s="155"/>
      <c r="BJ11" s="154"/>
      <c r="BK11" s="154">
        <v>5</v>
      </c>
      <c r="BL11" s="159"/>
      <c r="BM11" s="158"/>
      <c r="BN11" s="158">
        <v>5</v>
      </c>
      <c r="BO11" s="155" t="s">
        <v>15</v>
      </c>
      <c r="BP11" s="154">
        <v>5320</v>
      </c>
      <c r="BQ11" s="154">
        <v>5</v>
      </c>
    </row>
    <row r="12" spans="1:69" s="125" customFormat="1" ht="18.75" customHeight="1" x14ac:dyDescent="0.25">
      <c r="A12" s="155" t="s">
        <v>31</v>
      </c>
      <c r="B12" s="154">
        <v>529</v>
      </c>
      <c r="C12" s="154">
        <v>6</v>
      </c>
      <c r="D12" s="159" t="s">
        <v>245</v>
      </c>
      <c r="E12" s="158">
        <v>974</v>
      </c>
      <c r="F12" s="158">
        <v>6</v>
      </c>
      <c r="G12" s="155" t="s">
        <v>333</v>
      </c>
      <c r="H12" s="154">
        <v>1342</v>
      </c>
      <c r="I12" s="154">
        <v>6</v>
      </c>
      <c r="J12" s="159" t="s">
        <v>36</v>
      </c>
      <c r="K12" s="158">
        <v>1817</v>
      </c>
      <c r="L12" s="158">
        <v>6</v>
      </c>
      <c r="M12" s="155" t="s">
        <v>24</v>
      </c>
      <c r="N12" s="154">
        <v>2436</v>
      </c>
      <c r="O12" s="154">
        <v>6</v>
      </c>
      <c r="P12" s="159" t="s">
        <v>243</v>
      </c>
      <c r="Q12" s="158">
        <v>2797</v>
      </c>
      <c r="R12" s="158">
        <v>6</v>
      </c>
      <c r="S12" s="155" t="s">
        <v>243</v>
      </c>
      <c r="T12" s="154">
        <v>3131</v>
      </c>
      <c r="U12" s="154">
        <v>6</v>
      </c>
      <c r="V12" s="159" t="s">
        <v>15</v>
      </c>
      <c r="W12" s="158">
        <v>3485</v>
      </c>
      <c r="X12" s="158">
        <v>6</v>
      </c>
      <c r="Y12" s="155" t="s">
        <v>14</v>
      </c>
      <c r="Z12" s="154">
        <v>4148</v>
      </c>
      <c r="AA12" s="154">
        <v>6</v>
      </c>
      <c r="AB12" s="159" t="s">
        <v>84</v>
      </c>
      <c r="AC12" s="158">
        <v>4439</v>
      </c>
      <c r="AD12" s="158">
        <v>6</v>
      </c>
      <c r="AE12" s="155" t="s">
        <v>14</v>
      </c>
      <c r="AF12" s="154">
        <v>4862</v>
      </c>
      <c r="AG12" s="154">
        <v>6</v>
      </c>
      <c r="AH12" s="159" t="s">
        <v>12</v>
      </c>
      <c r="AI12" s="158">
        <v>5317</v>
      </c>
      <c r="AJ12" s="158">
        <v>6</v>
      </c>
      <c r="AK12" s="155"/>
      <c r="AL12" s="154"/>
      <c r="AM12" s="154">
        <v>6</v>
      </c>
      <c r="AN12" s="159"/>
      <c r="AO12" s="158"/>
      <c r="AP12" s="158">
        <v>6</v>
      </c>
      <c r="AQ12" s="155"/>
      <c r="AR12" s="154"/>
      <c r="AS12" s="154">
        <v>6</v>
      </c>
      <c r="AT12" s="159"/>
      <c r="AU12" s="158"/>
      <c r="AV12" s="158">
        <v>6</v>
      </c>
      <c r="AW12" s="155"/>
      <c r="AX12" s="154"/>
      <c r="AY12" s="154">
        <v>6</v>
      </c>
      <c r="AZ12" s="159"/>
      <c r="BA12" s="158"/>
      <c r="BB12" s="158">
        <v>6</v>
      </c>
      <c r="BC12" s="155"/>
      <c r="BD12" s="154"/>
      <c r="BE12" s="154">
        <v>6</v>
      </c>
      <c r="BF12" s="159"/>
      <c r="BG12" s="158"/>
      <c r="BH12" s="158">
        <v>6</v>
      </c>
      <c r="BI12" s="155"/>
      <c r="BJ12" s="154"/>
      <c r="BK12" s="154">
        <v>6</v>
      </c>
      <c r="BL12" s="159"/>
      <c r="BM12" s="158"/>
      <c r="BN12" s="158">
        <v>6</v>
      </c>
      <c r="BO12" s="155" t="s">
        <v>12</v>
      </c>
      <c r="BP12" s="154">
        <v>5317</v>
      </c>
      <c r="BQ12" s="154">
        <v>6</v>
      </c>
    </row>
    <row r="13" spans="1:69" s="125" customFormat="1" ht="18.75" customHeight="1" x14ac:dyDescent="0.25">
      <c r="A13" s="155" t="s">
        <v>24</v>
      </c>
      <c r="B13" s="154">
        <v>516</v>
      </c>
      <c r="C13" s="154">
        <v>7</v>
      </c>
      <c r="D13" s="159" t="s">
        <v>84</v>
      </c>
      <c r="E13" s="158">
        <v>970</v>
      </c>
      <c r="F13" s="158">
        <v>7</v>
      </c>
      <c r="G13" s="155" t="s">
        <v>32</v>
      </c>
      <c r="H13" s="154">
        <v>1321</v>
      </c>
      <c r="I13" s="154">
        <v>7</v>
      </c>
      <c r="J13" s="159" t="s">
        <v>24</v>
      </c>
      <c r="K13" s="158">
        <v>1817</v>
      </c>
      <c r="L13" s="158">
        <v>7</v>
      </c>
      <c r="M13" s="155" t="s">
        <v>84</v>
      </c>
      <c r="N13" s="154">
        <v>2431</v>
      </c>
      <c r="O13" s="154">
        <v>7</v>
      </c>
      <c r="P13" s="159" t="s">
        <v>4</v>
      </c>
      <c r="Q13" s="158">
        <v>2784</v>
      </c>
      <c r="R13" s="158">
        <v>7</v>
      </c>
      <c r="S13" s="155" t="s">
        <v>12</v>
      </c>
      <c r="T13" s="154">
        <v>3103</v>
      </c>
      <c r="U13" s="154">
        <v>7</v>
      </c>
      <c r="V13" s="159" t="s">
        <v>84</v>
      </c>
      <c r="W13" s="158">
        <v>3464</v>
      </c>
      <c r="X13" s="158">
        <v>7</v>
      </c>
      <c r="Y13" s="155" t="s">
        <v>30</v>
      </c>
      <c r="Z13" s="154">
        <v>4087</v>
      </c>
      <c r="AA13" s="154">
        <v>7</v>
      </c>
      <c r="AB13" s="159" t="s">
        <v>15</v>
      </c>
      <c r="AC13" s="158">
        <v>4393</v>
      </c>
      <c r="AD13" s="158">
        <v>7</v>
      </c>
      <c r="AE13" s="155" t="s">
        <v>31</v>
      </c>
      <c r="AF13" s="154">
        <v>4858</v>
      </c>
      <c r="AG13" s="154">
        <v>7</v>
      </c>
      <c r="AH13" s="159" t="s">
        <v>31</v>
      </c>
      <c r="AI13" s="158">
        <v>5275</v>
      </c>
      <c r="AJ13" s="158">
        <v>7</v>
      </c>
      <c r="AK13" s="155"/>
      <c r="AL13" s="154"/>
      <c r="AM13" s="154">
        <v>7</v>
      </c>
      <c r="AN13" s="159"/>
      <c r="AO13" s="158"/>
      <c r="AP13" s="158">
        <v>7</v>
      </c>
      <c r="AQ13" s="155"/>
      <c r="AR13" s="154"/>
      <c r="AS13" s="154">
        <v>7</v>
      </c>
      <c r="AT13" s="159"/>
      <c r="AU13" s="158"/>
      <c r="AV13" s="158">
        <v>7</v>
      </c>
      <c r="AW13" s="155"/>
      <c r="AX13" s="154"/>
      <c r="AY13" s="154">
        <v>7</v>
      </c>
      <c r="AZ13" s="159"/>
      <c r="BA13" s="158"/>
      <c r="BB13" s="158">
        <v>7</v>
      </c>
      <c r="BC13" s="155"/>
      <c r="BD13" s="154"/>
      <c r="BE13" s="154">
        <v>7</v>
      </c>
      <c r="BF13" s="159"/>
      <c r="BG13" s="158"/>
      <c r="BH13" s="158">
        <v>7</v>
      </c>
      <c r="BI13" s="155"/>
      <c r="BJ13" s="154"/>
      <c r="BK13" s="154">
        <v>7</v>
      </c>
      <c r="BL13" s="159"/>
      <c r="BM13" s="158"/>
      <c r="BN13" s="158">
        <v>7</v>
      </c>
      <c r="BO13" s="155" t="s">
        <v>31</v>
      </c>
      <c r="BP13" s="154">
        <v>5275</v>
      </c>
      <c r="BQ13" s="154">
        <v>7</v>
      </c>
    </row>
    <row r="14" spans="1:69" s="125" customFormat="1" ht="18.75" customHeight="1" x14ac:dyDescent="0.25">
      <c r="A14" s="155" t="s">
        <v>4</v>
      </c>
      <c r="B14" s="154">
        <v>515</v>
      </c>
      <c r="C14" s="154">
        <v>8</v>
      </c>
      <c r="D14" s="159" t="s">
        <v>26</v>
      </c>
      <c r="E14" s="158">
        <v>953</v>
      </c>
      <c r="F14" s="158">
        <v>8</v>
      </c>
      <c r="G14" s="155" t="s">
        <v>82</v>
      </c>
      <c r="H14" s="154">
        <v>1308</v>
      </c>
      <c r="I14" s="154">
        <v>8</v>
      </c>
      <c r="J14" s="159" t="s">
        <v>84</v>
      </c>
      <c r="K14" s="158">
        <v>1801</v>
      </c>
      <c r="L14" s="158">
        <v>8</v>
      </c>
      <c r="M14" s="155" t="s">
        <v>333</v>
      </c>
      <c r="N14" s="154">
        <v>2353</v>
      </c>
      <c r="O14" s="154">
        <v>8</v>
      </c>
      <c r="P14" s="159" t="s">
        <v>12</v>
      </c>
      <c r="Q14" s="158">
        <v>2756</v>
      </c>
      <c r="R14" s="158">
        <v>8</v>
      </c>
      <c r="S14" s="155" t="s">
        <v>6</v>
      </c>
      <c r="T14" s="154">
        <v>3072</v>
      </c>
      <c r="U14" s="154">
        <v>8</v>
      </c>
      <c r="V14" s="159" t="s">
        <v>30</v>
      </c>
      <c r="W14" s="158">
        <v>3461</v>
      </c>
      <c r="X14" s="158">
        <v>8</v>
      </c>
      <c r="Y14" s="155" t="s">
        <v>243</v>
      </c>
      <c r="Z14" s="154">
        <v>4030</v>
      </c>
      <c r="AA14" s="154">
        <v>8</v>
      </c>
      <c r="AB14" s="159" t="s">
        <v>243</v>
      </c>
      <c r="AC14" s="158">
        <v>4250</v>
      </c>
      <c r="AD14" s="158">
        <v>8</v>
      </c>
      <c r="AE14" s="155" t="s">
        <v>26</v>
      </c>
      <c r="AF14" s="154">
        <v>4734</v>
      </c>
      <c r="AG14" s="154">
        <v>8</v>
      </c>
      <c r="AH14" s="159" t="s">
        <v>26</v>
      </c>
      <c r="AI14" s="158">
        <v>5249</v>
      </c>
      <c r="AJ14" s="158">
        <v>8</v>
      </c>
      <c r="AK14" s="155"/>
      <c r="AL14" s="154"/>
      <c r="AM14" s="154">
        <v>8</v>
      </c>
      <c r="AN14" s="159"/>
      <c r="AO14" s="158"/>
      <c r="AP14" s="158">
        <v>8</v>
      </c>
      <c r="AQ14" s="155"/>
      <c r="AR14" s="154"/>
      <c r="AS14" s="154">
        <v>8</v>
      </c>
      <c r="AT14" s="159"/>
      <c r="AU14" s="158"/>
      <c r="AV14" s="158">
        <v>8</v>
      </c>
      <c r="AW14" s="155"/>
      <c r="AX14" s="154"/>
      <c r="AY14" s="154">
        <v>8</v>
      </c>
      <c r="AZ14" s="159"/>
      <c r="BA14" s="158"/>
      <c r="BB14" s="158">
        <v>8</v>
      </c>
      <c r="BC14" s="155"/>
      <c r="BD14" s="154"/>
      <c r="BE14" s="154">
        <v>8</v>
      </c>
      <c r="BF14" s="159"/>
      <c r="BG14" s="158"/>
      <c r="BH14" s="158">
        <v>8</v>
      </c>
      <c r="BI14" s="155"/>
      <c r="BJ14" s="154"/>
      <c r="BK14" s="154">
        <v>8</v>
      </c>
      <c r="BL14" s="159"/>
      <c r="BM14" s="158"/>
      <c r="BN14" s="158">
        <v>8</v>
      </c>
      <c r="BO14" s="155" t="s">
        <v>26</v>
      </c>
      <c r="BP14" s="154">
        <v>5249</v>
      </c>
      <c r="BQ14" s="154">
        <v>8</v>
      </c>
    </row>
    <row r="15" spans="1:69" s="125" customFormat="1" ht="18.75" customHeight="1" x14ac:dyDescent="0.25">
      <c r="A15" s="155" t="s">
        <v>348</v>
      </c>
      <c r="B15" s="154">
        <v>514</v>
      </c>
      <c r="C15" s="154">
        <v>9</v>
      </c>
      <c r="D15" s="159" t="s">
        <v>333</v>
      </c>
      <c r="E15" s="158">
        <v>940</v>
      </c>
      <c r="F15" s="158">
        <v>9</v>
      </c>
      <c r="G15" s="155" t="s">
        <v>24</v>
      </c>
      <c r="H15" s="154">
        <v>1295</v>
      </c>
      <c r="I15" s="154">
        <v>9</v>
      </c>
      <c r="J15" s="159" t="s">
        <v>26</v>
      </c>
      <c r="K15" s="158">
        <v>1771</v>
      </c>
      <c r="L15" s="158">
        <v>9</v>
      </c>
      <c r="M15" s="155" t="s">
        <v>14</v>
      </c>
      <c r="N15" s="154">
        <v>2351</v>
      </c>
      <c r="O15" s="154">
        <v>9</v>
      </c>
      <c r="P15" s="159" t="s">
        <v>84</v>
      </c>
      <c r="Q15" s="158">
        <v>2729</v>
      </c>
      <c r="R15" s="158">
        <v>9</v>
      </c>
      <c r="S15" s="155" t="s">
        <v>84</v>
      </c>
      <c r="T15" s="154">
        <v>3053</v>
      </c>
      <c r="U15" s="154">
        <v>9</v>
      </c>
      <c r="V15" s="159" t="s">
        <v>85</v>
      </c>
      <c r="W15" s="158">
        <v>3389</v>
      </c>
      <c r="X15" s="158">
        <v>9</v>
      </c>
      <c r="Y15" s="155" t="s">
        <v>110</v>
      </c>
      <c r="Z15" s="154">
        <v>3991</v>
      </c>
      <c r="AA15" s="154">
        <v>9</v>
      </c>
      <c r="AB15" s="159" t="s">
        <v>23</v>
      </c>
      <c r="AC15" s="158">
        <v>4183</v>
      </c>
      <c r="AD15" s="158">
        <v>9</v>
      </c>
      <c r="AE15" s="155" t="s">
        <v>30</v>
      </c>
      <c r="AF15" s="154">
        <v>4655</v>
      </c>
      <c r="AG15" s="154">
        <v>9</v>
      </c>
      <c r="AH15" s="159" t="s">
        <v>23</v>
      </c>
      <c r="AI15" s="158">
        <v>5174</v>
      </c>
      <c r="AJ15" s="158">
        <v>9</v>
      </c>
      <c r="AK15" s="155"/>
      <c r="AL15" s="154"/>
      <c r="AM15" s="154">
        <v>9</v>
      </c>
      <c r="AN15" s="159"/>
      <c r="AO15" s="158"/>
      <c r="AP15" s="158">
        <v>9</v>
      </c>
      <c r="AQ15" s="155"/>
      <c r="AR15" s="154"/>
      <c r="AS15" s="154">
        <v>9</v>
      </c>
      <c r="AT15" s="159"/>
      <c r="AU15" s="158"/>
      <c r="AV15" s="158">
        <v>9</v>
      </c>
      <c r="AW15" s="155"/>
      <c r="AX15" s="154"/>
      <c r="AY15" s="154">
        <v>9</v>
      </c>
      <c r="AZ15" s="159"/>
      <c r="BA15" s="158"/>
      <c r="BB15" s="158">
        <v>9</v>
      </c>
      <c r="BC15" s="155"/>
      <c r="BD15" s="154"/>
      <c r="BE15" s="154">
        <v>9</v>
      </c>
      <c r="BF15" s="159"/>
      <c r="BG15" s="158"/>
      <c r="BH15" s="158">
        <v>9</v>
      </c>
      <c r="BI15" s="155"/>
      <c r="BJ15" s="154"/>
      <c r="BK15" s="154">
        <v>9</v>
      </c>
      <c r="BL15" s="159"/>
      <c r="BM15" s="158"/>
      <c r="BN15" s="158">
        <v>9</v>
      </c>
      <c r="BO15" s="155" t="s">
        <v>23</v>
      </c>
      <c r="BP15" s="154">
        <v>5174</v>
      </c>
      <c r="BQ15" s="154">
        <v>9</v>
      </c>
    </row>
    <row r="16" spans="1:69" s="125" customFormat="1" ht="18.75" customHeight="1" x14ac:dyDescent="0.25">
      <c r="A16" s="155" t="s">
        <v>6</v>
      </c>
      <c r="B16" s="154">
        <v>498</v>
      </c>
      <c r="C16" s="154">
        <v>10</v>
      </c>
      <c r="D16" s="159" t="s">
        <v>110</v>
      </c>
      <c r="E16" s="158">
        <v>908</v>
      </c>
      <c r="F16" s="158">
        <v>10</v>
      </c>
      <c r="G16" s="155" t="s">
        <v>110</v>
      </c>
      <c r="H16" s="154">
        <v>1294</v>
      </c>
      <c r="I16" s="154">
        <v>10</v>
      </c>
      <c r="J16" s="159" t="s">
        <v>110</v>
      </c>
      <c r="K16" s="158">
        <v>1755</v>
      </c>
      <c r="L16" s="158">
        <v>10</v>
      </c>
      <c r="M16" s="155" t="s">
        <v>26</v>
      </c>
      <c r="N16" s="154">
        <v>2350</v>
      </c>
      <c r="O16" s="154">
        <v>10</v>
      </c>
      <c r="P16" s="159" t="s">
        <v>30</v>
      </c>
      <c r="Q16" s="158">
        <v>2646</v>
      </c>
      <c r="R16" s="158">
        <v>10</v>
      </c>
      <c r="S16" s="155" t="s">
        <v>7</v>
      </c>
      <c r="T16" s="154">
        <v>3039</v>
      </c>
      <c r="U16" s="154">
        <v>10</v>
      </c>
      <c r="V16" s="159" t="s">
        <v>6</v>
      </c>
      <c r="W16" s="158">
        <v>3357</v>
      </c>
      <c r="X16" s="158">
        <v>10</v>
      </c>
      <c r="Y16" s="155" t="s">
        <v>26</v>
      </c>
      <c r="Z16" s="154">
        <v>3940</v>
      </c>
      <c r="AA16" s="154">
        <v>10</v>
      </c>
      <c r="AB16" s="159" t="s">
        <v>82</v>
      </c>
      <c r="AC16" s="158">
        <v>4167</v>
      </c>
      <c r="AD16" s="158">
        <v>10</v>
      </c>
      <c r="AE16" s="155" t="s">
        <v>82</v>
      </c>
      <c r="AF16" s="154">
        <v>4609</v>
      </c>
      <c r="AG16" s="154">
        <v>10</v>
      </c>
      <c r="AH16" s="159" t="s">
        <v>30</v>
      </c>
      <c r="AI16" s="158">
        <v>5112</v>
      </c>
      <c r="AJ16" s="158">
        <v>10</v>
      </c>
      <c r="AK16" s="155"/>
      <c r="AL16" s="154"/>
      <c r="AM16" s="154">
        <v>10</v>
      </c>
      <c r="AN16" s="159"/>
      <c r="AO16" s="158"/>
      <c r="AP16" s="158">
        <v>10</v>
      </c>
      <c r="AQ16" s="155"/>
      <c r="AR16" s="154"/>
      <c r="AS16" s="154">
        <v>10</v>
      </c>
      <c r="AT16" s="159"/>
      <c r="AU16" s="158"/>
      <c r="AV16" s="158">
        <v>10</v>
      </c>
      <c r="AW16" s="155"/>
      <c r="AX16" s="154"/>
      <c r="AY16" s="154">
        <v>10</v>
      </c>
      <c r="AZ16" s="159"/>
      <c r="BA16" s="158"/>
      <c r="BB16" s="158">
        <v>10</v>
      </c>
      <c r="BC16" s="155"/>
      <c r="BD16" s="154"/>
      <c r="BE16" s="154">
        <v>10</v>
      </c>
      <c r="BF16" s="159"/>
      <c r="BG16" s="158"/>
      <c r="BH16" s="158">
        <v>10</v>
      </c>
      <c r="BI16" s="155"/>
      <c r="BJ16" s="154"/>
      <c r="BK16" s="154">
        <v>10</v>
      </c>
      <c r="BL16" s="159"/>
      <c r="BM16" s="158"/>
      <c r="BN16" s="158">
        <v>10</v>
      </c>
      <c r="BO16" s="155" t="s">
        <v>30</v>
      </c>
      <c r="BP16" s="154">
        <v>5112</v>
      </c>
      <c r="BQ16" s="154">
        <v>10</v>
      </c>
    </row>
    <row r="17" spans="1:69" s="125" customFormat="1" ht="18.75" customHeight="1" x14ac:dyDescent="0.25">
      <c r="A17" s="155" t="s">
        <v>110</v>
      </c>
      <c r="B17" s="154">
        <v>496</v>
      </c>
      <c r="C17" s="154">
        <v>11</v>
      </c>
      <c r="D17" s="159" t="s">
        <v>322</v>
      </c>
      <c r="E17" s="158">
        <v>893</v>
      </c>
      <c r="F17" s="158">
        <v>11</v>
      </c>
      <c r="G17" s="155" t="s">
        <v>6</v>
      </c>
      <c r="H17" s="154">
        <v>1287</v>
      </c>
      <c r="I17" s="154">
        <v>11</v>
      </c>
      <c r="J17" s="159" t="s">
        <v>30</v>
      </c>
      <c r="K17" s="158">
        <v>1749</v>
      </c>
      <c r="L17" s="158">
        <v>11</v>
      </c>
      <c r="M17" s="155" t="s">
        <v>6</v>
      </c>
      <c r="N17" s="154">
        <v>2313</v>
      </c>
      <c r="O17" s="154">
        <v>11</v>
      </c>
      <c r="P17" s="159" t="s">
        <v>24</v>
      </c>
      <c r="Q17" s="158">
        <v>2608</v>
      </c>
      <c r="R17" s="158">
        <v>11</v>
      </c>
      <c r="S17" s="155" t="s">
        <v>30</v>
      </c>
      <c r="T17" s="154">
        <v>3029</v>
      </c>
      <c r="U17" s="154">
        <v>11</v>
      </c>
      <c r="V17" s="159" t="s">
        <v>7</v>
      </c>
      <c r="W17" s="158">
        <v>3344</v>
      </c>
      <c r="X17" s="158">
        <v>11</v>
      </c>
      <c r="Y17" s="155" t="s">
        <v>82</v>
      </c>
      <c r="Z17" s="154">
        <v>3891</v>
      </c>
      <c r="AA17" s="154">
        <v>11</v>
      </c>
      <c r="AB17" s="159" t="s">
        <v>26</v>
      </c>
      <c r="AC17" s="158">
        <v>4165</v>
      </c>
      <c r="AD17" s="158">
        <v>11</v>
      </c>
      <c r="AE17" s="155" t="s">
        <v>23</v>
      </c>
      <c r="AF17" s="154">
        <v>4605</v>
      </c>
      <c r="AG17" s="154">
        <v>11</v>
      </c>
      <c r="AH17" s="159" t="s">
        <v>82</v>
      </c>
      <c r="AI17" s="158">
        <v>5112</v>
      </c>
      <c r="AJ17" s="158">
        <v>11</v>
      </c>
      <c r="AK17" s="155"/>
      <c r="AL17" s="154"/>
      <c r="AM17" s="154">
        <v>11</v>
      </c>
      <c r="AN17" s="159"/>
      <c r="AO17" s="158"/>
      <c r="AP17" s="158">
        <v>11</v>
      </c>
      <c r="AQ17" s="155"/>
      <c r="AR17" s="154"/>
      <c r="AS17" s="154">
        <v>11</v>
      </c>
      <c r="AT17" s="159"/>
      <c r="AU17" s="158"/>
      <c r="AV17" s="158">
        <v>11</v>
      </c>
      <c r="AW17" s="155"/>
      <c r="AX17" s="154"/>
      <c r="AY17" s="154">
        <v>11</v>
      </c>
      <c r="AZ17" s="159"/>
      <c r="BA17" s="158"/>
      <c r="BB17" s="158">
        <v>11</v>
      </c>
      <c r="BC17" s="155"/>
      <c r="BD17" s="154"/>
      <c r="BE17" s="154">
        <v>11</v>
      </c>
      <c r="BF17" s="159"/>
      <c r="BG17" s="158"/>
      <c r="BH17" s="158">
        <v>11</v>
      </c>
      <c r="BI17" s="155"/>
      <c r="BJ17" s="154"/>
      <c r="BK17" s="154">
        <v>11</v>
      </c>
      <c r="BL17" s="159"/>
      <c r="BM17" s="158"/>
      <c r="BN17" s="158">
        <v>11</v>
      </c>
      <c r="BO17" s="155" t="s">
        <v>82</v>
      </c>
      <c r="BP17" s="154">
        <v>5112</v>
      </c>
      <c r="BQ17" s="154">
        <v>11</v>
      </c>
    </row>
    <row r="18" spans="1:69" s="125" customFormat="1" ht="18.75" customHeight="1" x14ac:dyDescent="0.25">
      <c r="A18" s="155" t="s">
        <v>12</v>
      </c>
      <c r="B18" s="154">
        <v>464</v>
      </c>
      <c r="C18" s="154">
        <v>12</v>
      </c>
      <c r="D18" s="159" t="s">
        <v>4</v>
      </c>
      <c r="E18" s="158">
        <v>889</v>
      </c>
      <c r="F18" s="158">
        <v>12</v>
      </c>
      <c r="G18" s="155" t="s">
        <v>36</v>
      </c>
      <c r="H18" s="154">
        <v>1268</v>
      </c>
      <c r="I18" s="154">
        <v>12</v>
      </c>
      <c r="J18" s="159" t="s">
        <v>4</v>
      </c>
      <c r="K18" s="158">
        <v>1724</v>
      </c>
      <c r="L18" s="158">
        <v>12</v>
      </c>
      <c r="M18" s="155" t="s">
        <v>12</v>
      </c>
      <c r="N18" s="154">
        <v>2275</v>
      </c>
      <c r="O18" s="154">
        <v>12</v>
      </c>
      <c r="P18" s="159" t="s">
        <v>26</v>
      </c>
      <c r="Q18" s="158">
        <v>2567</v>
      </c>
      <c r="R18" s="158">
        <v>12</v>
      </c>
      <c r="S18" s="155" t="s">
        <v>25</v>
      </c>
      <c r="T18" s="154">
        <v>2915</v>
      </c>
      <c r="U18" s="154">
        <v>12</v>
      </c>
      <c r="V18" s="159" t="s">
        <v>110</v>
      </c>
      <c r="W18" s="158">
        <v>3338</v>
      </c>
      <c r="X18" s="158">
        <v>12</v>
      </c>
      <c r="Y18" s="155" t="s">
        <v>23</v>
      </c>
      <c r="Z18" s="154">
        <v>3866</v>
      </c>
      <c r="AA18" s="154">
        <v>12</v>
      </c>
      <c r="AB18" s="159" t="s">
        <v>110</v>
      </c>
      <c r="AC18" s="158">
        <v>4165</v>
      </c>
      <c r="AD18" s="158">
        <v>12</v>
      </c>
      <c r="AE18" s="155" t="s">
        <v>6</v>
      </c>
      <c r="AF18" s="154">
        <v>4576</v>
      </c>
      <c r="AG18" s="154">
        <v>12</v>
      </c>
      <c r="AH18" s="159" t="s">
        <v>7</v>
      </c>
      <c r="AI18" s="158">
        <v>5055</v>
      </c>
      <c r="AJ18" s="158">
        <v>12</v>
      </c>
      <c r="AK18" s="155"/>
      <c r="AL18" s="154"/>
      <c r="AM18" s="154">
        <v>12</v>
      </c>
      <c r="AN18" s="159"/>
      <c r="AO18" s="158"/>
      <c r="AP18" s="158">
        <v>12</v>
      </c>
      <c r="AQ18" s="155"/>
      <c r="AR18" s="154"/>
      <c r="AS18" s="154">
        <v>12</v>
      </c>
      <c r="AT18" s="159"/>
      <c r="AU18" s="158"/>
      <c r="AV18" s="158">
        <v>12</v>
      </c>
      <c r="AW18" s="155"/>
      <c r="AX18" s="154"/>
      <c r="AY18" s="154">
        <v>12</v>
      </c>
      <c r="AZ18" s="159"/>
      <c r="BA18" s="158"/>
      <c r="BB18" s="158">
        <v>12</v>
      </c>
      <c r="BC18" s="155"/>
      <c r="BD18" s="154"/>
      <c r="BE18" s="154">
        <v>12</v>
      </c>
      <c r="BF18" s="159"/>
      <c r="BG18" s="158"/>
      <c r="BH18" s="158">
        <v>12</v>
      </c>
      <c r="BI18" s="155"/>
      <c r="BJ18" s="154"/>
      <c r="BK18" s="154">
        <v>12</v>
      </c>
      <c r="BL18" s="159"/>
      <c r="BM18" s="158"/>
      <c r="BN18" s="158">
        <v>12</v>
      </c>
      <c r="BO18" s="155" t="s">
        <v>7</v>
      </c>
      <c r="BP18" s="154">
        <v>5055</v>
      </c>
      <c r="BQ18" s="154">
        <v>12</v>
      </c>
    </row>
    <row r="19" spans="1:69" s="125" customFormat="1" ht="18.75" customHeight="1" x14ac:dyDescent="0.25">
      <c r="A19" s="155" t="s">
        <v>322</v>
      </c>
      <c r="B19" s="154">
        <v>458</v>
      </c>
      <c r="C19" s="154">
        <v>13</v>
      </c>
      <c r="D19" s="159" t="s">
        <v>32</v>
      </c>
      <c r="E19" s="158">
        <v>886</v>
      </c>
      <c r="F19" s="158">
        <v>13</v>
      </c>
      <c r="G19" s="155" t="s">
        <v>26</v>
      </c>
      <c r="H19" s="154">
        <v>1245</v>
      </c>
      <c r="I19" s="154">
        <v>13</v>
      </c>
      <c r="J19" s="159" t="s">
        <v>6</v>
      </c>
      <c r="K19" s="158">
        <v>1694</v>
      </c>
      <c r="L19" s="158">
        <v>13</v>
      </c>
      <c r="M19" s="155" t="s">
        <v>25</v>
      </c>
      <c r="N19" s="154">
        <v>2236</v>
      </c>
      <c r="O19" s="154">
        <v>13</v>
      </c>
      <c r="P19" s="159" t="s">
        <v>7</v>
      </c>
      <c r="Q19" s="158">
        <v>2554</v>
      </c>
      <c r="R19" s="158">
        <v>13</v>
      </c>
      <c r="S19" s="155" t="s">
        <v>110</v>
      </c>
      <c r="T19" s="154">
        <v>2885</v>
      </c>
      <c r="U19" s="154">
        <v>13</v>
      </c>
      <c r="V19" s="159" t="s">
        <v>242</v>
      </c>
      <c r="W19" s="158">
        <v>3257</v>
      </c>
      <c r="X19" s="158">
        <v>13</v>
      </c>
      <c r="Y19" s="155" t="s">
        <v>6</v>
      </c>
      <c r="Z19" s="154">
        <v>3814</v>
      </c>
      <c r="AA19" s="154">
        <v>13</v>
      </c>
      <c r="AB19" s="159" t="s">
        <v>85</v>
      </c>
      <c r="AC19" s="158">
        <v>4115</v>
      </c>
      <c r="AD19" s="158">
        <v>13</v>
      </c>
      <c r="AE19" s="155" t="s">
        <v>110</v>
      </c>
      <c r="AF19" s="154">
        <v>4560</v>
      </c>
      <c r="AG19" s="154">
        <v>13</v>
      </c>
      <c r="AH19" s="159" t="s">
        <v>110</v>
      </c>
      <c r="AI19" s="158">
        <v>4962</v>
      </c>
      <c r="AJ19" s="158">
        <v>13</v>
      </c>
      <c r="AK19" s="155"/>
      <c r="AL19" s="154"/>
      <c r="AM19" s="154">
        <v>13</v>
      </c>
      <c r="AN19" s="159"/>
      <c r="AO19" s="158"/>
      <c r="AP19" s="158">
        <v>13</v>
      </c>
      <c r="AQ19" s="155"/>
      <c r="AR19" s="154"/>
      <c r="AS19" s="154">
        <v>13</v>
      </c>
      <c r="AT19" s="159"/>
      <c r="AU19" s="158"/>
      <c r="AV19" s="158">
        <v>13</v>
      </c>
      <c r="AW19" s="155"/>
      <c r="AX19" s="154"/>
      <c r="AY19" s="154">
        <v>13</v>
      </c>
      <c r="AZ19" s="159"/>
      <c r="BA19" s="158"/>
      <c r="BB19" s="158">
        <v>13</v>
      </c>
      <c r="BC19" s="155"/>
      <c r="BD19" s="154"/>
      <c r="BE19" s="154">
        <v>13</v>
      </c>
      <c r="BF19" s="159"/>
      <c r="BG19" s="158"/>
      <c r="BH19" s="158">
        <v>13</v>
      </c>
      <c r="BI19" s="155"/>
      <c r="BJ19" s="154"/>
      <c r="BK19" s="154">
        <v>13</v>
      </c>
      <c r="BL19" s="159"/>
      <c r="BM19" s="158"/>
      <c r="BN19" s="158">
        <v>13</v>
      </c>
      <c r="BO19" s="155" t="s">
        <v>110</v>
      </c>
      <c r="BP19" s="154">
        <v>4962</v>
      </c>
      <c r="BQ19" s="154">
        <v>13</v>
      </c>
    </row>
    <row r="20" spans="1:69" s="125" customFormat="1" ht="18.75" customHeight="1" x14ac:dyDescent="0.25">
      <c r="A20" s="155" t="s">
        <v>32</v>
      </c>
      <c r="B20" s="154">
        <v>456</v>
      </c>
      <c r="C20" s="154">
        <v>14</v>
      </c>
      <c r="D20" s="159" t="s">
        <v>6</v>
      </c>
      <c r="E20" s="158">
        <v>876</v>
      </c>
      <c r="F20" s="158">
        <v>14</v>
      </c>
      <c r="G20" s="155" t="s">
        <v>30</v>
      </c>
      <c r="H20" s="154">
        <v>1233</v>
      </c>
      <c r="I20" s="154">
        <v>14</v>
      </c>
      <c r="J20" s="159" t="s">
        <v>7</v>
      </c>
      <c r="K20" s="158">
        <v>1663</v>
      </c>
      <c r="L20" s="158">
        <v>14</v>
      </c>
      <c r="M20" s="155" t="s">
        <v>110</v>
      </c>
      <c r="N20" s="154">
        <v>2206</v>
      </c>
      <c r="O20" s="154">
        <v>14</v>
      </c>
      <c r="P20" s="159" t="s">
        <v>333</v>
      </c>
      <c r="Q20" s="158">
        <v>2548</v>
      </c>
      <c r="R20" s="158">
        <v>14</v>
      </c>
      <c r="S20" s="155" t="s">
        <v>82</v>
      </c>
      <c r="T20" s="154">
        <v>2880</v>
      </c>
      <c r="U20" s="154">
        <v>14</v>
      </c>
      <c r="V20" s="159" t="s">
        <v>26</v>
      </c>
      <c r="W20" s="158">
        <v>3253</v>
      </c>
      <c r="X20" s="158">
        <v>14</v>
      </c>
      <c r="Y20" s="155" t="s">
        <v>242</v>
      </c>
      <c r="Z20" s="154">
        <v>3778</v>
      </c>
      <c r="AA20" s="154">
        <v>14</v>
      </c>
      <c r="AB20" s="159" t="s">
        <v>25</v>
      </c>
      <c r="AC20" s="158">
        <v>4007</v>
      </c>
      <c r="AD20" s="158">
        <v>14</v>
      </c>
      <c r="AE20" s="155" t="s">
        <v>85</v>
      </c>
      <c r="AF20" s="154">
        <v>4497</v>
      </c>
      <c r="AG20" s="154">
        <v>14</v>
      </c>
      <c r="AH20" s="159" t="s">
        <v>242</v>
      </c>
      <c r="AI20" s="158">
        <v>4915</v>
      </c>
      <c r="AJ20" s="158">
        <v>14</v>
      </c>
      <c r="AK20" s="155"/>
      <c r="AL20" s="154"/>
      <c r="AM20" s="154">
        <v>14</v>
      </c>
      <c r="AN20" s="159"/>
      <c r="AO20" s="158"/>
      <c r="AP20" s="158">
        <v>14</v>
      </c>
      <c r="AQ20" s="155"/>
      <c r="AR20" s="154"/>
      <c r="AS20" s="154">
        <v>14</v>
      </c>
      <c r="AT20" s="159"/>
      <c r="AU20" s="158"/>
      <c r="AV20" s="158">
        <v>14</v>
      </c>
      <c r="AW20" s="155"/>
      <c r="AX20" s="154"/>
      <c r="AY20" s="154">
        <v>14</v>
      </c>
      <c r="AZ20" s="159"/>
      <c r="BA20" s="158"/>
      <c r="BB20" s="158">
        <v>14</v>
      </c>
      <c r="BC20" s="155"/>
      <c r="BD20" s="154"/>
      <c r="BE20" s="154">
        <v>14</v>
      </c>
      <c r="BF20" s="159"/>
      <c r="BG20" s="158"/>
      <c r="BH20" s="158">
        <v>14</v>
      </c>
      <c r="BI20" s="155"/>
      <c r="BJ20" s="154"/>
      <c r="BK20" s="154">
        <v>14</v>
      </c>
      <c r="BL20" s="159"/>
      <c r="BM20" s="158"/>
      <c r="BN20" s="158">
        <v>14</v>
      </c>
      <c r="BO20" s="155" t="s">
        <v>242</v>
      </c>
      <c r="BP20" s="154">
        <v>4915</v>
      </c>
      <c r="BQ20" s="154">
        <v>14</v>
      </c>
    </row>
    <row r="21" spans="1:69" s="125" customFormat="1" ht="18.75" customHeight="1" x14ac:dyDescent="0.25">
      <c r="A21" s="155" t="s">
        <v>7</v>
      </c>
      <c r="B21" s="154">
        <v>448</v>
      </c>
      <c r="C21" s="154">
        <v>15</v>
      </c>
      <c r="D21" s="159" t="s">
        <v>242</v>
      </c>
      <c r="E21" s="158">
        <v>866</v>
      </c>
      <c r="F21" s="158">
        <v>15</v>
      </c>
      <c r="G21" s="155" t="s">
        <v>4</v>
      </c>
      <c r="H21" s="154">
        <v>1208</v>
      </c>
      <c r="I21" s="154">
        <v>15</v>
      </c>
      <c r="J21" s="159" t="s">
        <v>32</v>
      </c>
      <c r="K21" s="158">
        <v>1658</v>
      </c>
      <c r="L21" s="158">
        <v>15</v>
      </c>
      <c r="M21" s="155" t="s">
        <v>7</v>
      </c>
      <c r="N21" s="154">
        <v>2199</v>
      </c>
      <c r="O21" s="154">
        <v>15</v>
      </c>
      <c r="P21" s="159" t="s">
        <v>110</v>
      </c>
      <c r="Q21" s="158">
        <v>2540</v>
      </c>
      <c r="R21" s="158">
        <v>15</v>
      </c>
      <c r="S21" s="155" t="s">
        <v>242</v>
      </c>
      <c r="T21" s="154">
        <v>2840</v>
      </c>
      <c r="U21" s="154">
        <v>15</v>
      </c>
      <c r="V21" s="159" t="s">
        <v>24</v>
      </c>
      <c r="W21" s="158">
        <v>3216</v>
      </c>
      <c r="X21" s="158">
        <v>15</v>
      </c>
      <c r="Y21" s="155" t="s">
        <v>25</v>
      </c>
      <c r="Z21" s="154">
        <v>3762</v>
      </c>
      <c r="AA21" s="154">
        <v>15</v>
      </c>
      <c r="AB21" s="159" t="s">
        <v>6</v>
      </c>
      <c r="AC21" s="158">
        <v>3992</v>
      </c>
      <c r="AD21" s="158">
        <v>15</v>
      </c>
      <c r="AE21" s="155" t="s">
        <v>242</v>
      </c>
      <c r="AF21" s="154">
        <v>4490</v>
      </c>
      <c r="AG21" s="154">
        <v>15</v>
      </c>
      <c r="AH21" s="159" t="s">
        <v>85</v>
      </c>
      <c r="AI21" s="158">
        <v>4871</v>
      </c>
      <c r="AJ21" s="158">
        <v>15</v>
      </c>
      <c r="AK21" s="155"/>
      <c r="AL21" s="154"/>
      <c r="AM21" s="154">
        <v>15</v>
      </c>
      <c r="AN21" s="159"/>
      <c r="AO21" s="158"/>
      <c r="AP21" s="158">
        <v>15</v>
      </c>
      <c r="AQ21" s="155"/>
      <c r="AR21" s="154"/>
      <c r="AS21" s="154">
        <v>15</v>
      </c>
      <c r="AT21" s="159"/>
      <c r="AU21" s="158"/>
      <c r="AV21" s="158">
        <v>15</v>
      </c>
      <c r="AW21" s="155"/>
      <c r="AX21" s="154"/>
      <c r="AY21" s="154">
        <v>15</v>
      </c>
      <c r="AZ21" s="159"/>
      <c r="BA21" s="158"/>
      <c r="BB21" s="158">
        <v>15</v>
      </c>
      <c r="BC21" s="155"/>
      <c r="BD21" s="154"/>
      <c r="BE21" s="154">
        <v>15</v>
      </c>
      <c r="BF21" s="159"/>
      <c r="BG21" s="158"/>
      <c r="BH21" s="158">
        <v>15</v>
      </c>
      <c r="BI21" s="155"/>
      <c r="BJ21" s="154"/>
      <c r="BK21" s="154">
        <v>15</v>
      </c>
      <c r="BL21" s="159"/>
      <c r="BM21" s="158"/>
      <c r="BN21" s="158">
        <v>15</v>
      </c>
      <c r="BO21" s="155" t="s">
        <v>85</v>
      </c>
      <c r="BP21" s="154">
        <v>4871</v>
      </c>
      <c r="BQ21" s="154">
        <v>15</v>
      </c>
    </row>
    <row r="22" spans="1:69" s="125" customFormat="1" ht="18.75" customHeight="1" x14ac:dyDescent="0.25">
      <c r="A22" s="155" t="s">
        <v>242</v>
      </c>
      <c r="B22" s="154">
        <v>445</v>
      </c>
      <c r="C22" s="154">
        <v>16</v>
      </c>
      <c r="D22" s="159" t="s">
        <v>348</v>
      </c>
      <c r="E22" s="158">
        <v>855</v>
      </c>
      <c r="F22" s="158">
        <v>16</v>
      </c>
      <c r="G22" s="155" t="s">
        <v>25</v>
      </c>
      <c r="H22" s="154">
        <v>1186</v>
      </c>
      <c r="I22" s="154">
        <v>16</v>
      </c>
      <c r="J22" s="159" t="s">
        <v>322</v>
      </c>
      <c r="K22" s="158">
        <v>1655</v>
      </c>
      <c r="L22" s="158">
        <v>16</v>
      </c>
      <c r="M22" s="155" t="s">
        <v>30</v>
      </c>
      <c r="N22" s="154">
        <v>2199</v>
      </c>
      <c r="O22" s="154">
        <v>16</v>
      </c>
      <c r="P22" s="159" t="s">
        <v>242</v>
      </c>
      <c r="Q22" s="158">
        <v>2532</v>
      </c>
      <c r="R22" s="158">
        <v>16</v>
      </c>
      <c r="S22" s="155" t="s">
        <v>24</v>
      </c>
      <c r="T22" s="154">
        <v>2829</v>
      </c>
      <c r="U22" s="154">
        <v>16</v>
      </c>
      <c r="V22" s="159" t="s">
        <v>25</v>
      </c>
      <c r="W22" s="158">
        <v>3210</v>
      </c>
      <c r="X22" s="158">
        <v>16</v>
      </c>
      <c r="Y22" s="155" t="s">
        <v>331</v>
      </c>
      <c r="Z22" s="154">
        <v>3707</v>
      </c>
      <c r="AA22" s="154">
        <v>16</v>
      </c>
      <c r="AB22" s="159" t="s">
        <v>242</v>
      </c>
      <c r="AC22" s="158">
        <v>3986</v>
      </c>
      <c r="AD22" s="158">
        <v>16</v>
      </c>
      <c r="AE22" s="155" t="s">
        <v>7</v>
      </c>
      <c r="AF22" s="154">
        <v>4482</v>
      </c>
      <c r="AG22" s="154">
        <v>16</v>
      </c>
      <c r="AH22" s="159" t="s">
        <v>331</v>
      </c>
      <c r="AI22" s="158">
        <v>4849</v>
      </c>
      <c r="AJ22" s="158">
        <v>16</v>
      </c>
      <c r="AK22" s="155"/>
      <c r="AL22" s="154"/>
      <c r="AM22" s="154">
        <v>16</v>
      </c>
      <c r="AN22" s="159"/>
      <c r="AO22" s="158"/>
      <c r="AP22" s="158">
        <v>16</v>
      </c>
      <c r="AQ22" s="155"/>
      <c r="AR22" s="154"/>
      <c r="AS22" s="154">
        <v>16</v>
      </c>
      <c r="AT22" s="159"/>
      <c r="AU22" s="158"/>
      <c r="AV22" s="158">
        <v>16</v>
      </c>
      <c r="AW22" s="155"/>
      <c r="AX22" s="154"/>
      <c r="AY22" s="154">
        <v>16</v>
      </c>
      <c r="AZ22" s="159"/>
      <c r="BA22" s="158"/>
      <c r="BB22" s="158">
        <v>16</v>
      </c>
      <c r="BC22" s="155"/>
      <c r="BD22" s="154"/>
      <c r="BE22" s="154">
        <v>16</v>
      </c>
      <c r="BF22" s="159"/>
      <c r="BG22" s="158"/>
      <c r="BH22" s="158">
        <v>16</v>
      </c>
      <c r="BI22" s="155"/>
      <c r="BJ22" s="154"/>
      <c r="BK22" s="154">
        <v>16</v>
      </c>
      <c r="BL22" s="159"/>
      <c r="BM22" s="158"/>
      <c r="BN22" s="158">
        <v>16</v>
      </c>
      <c r="BO22" s="155" t="s">
        <v>331</v>
      </c>
      <c r="BP22" s="154">
        <v>4849</v>
      </c>
      <c r="BQ22" s="154">
        <v>16</v>
      </c>
    </row>
    <row r="23" spans="1:69" s="125" customFormat="1" ht="18.75" customHeight="1" x14ac:dyDescent="0.25">
      <c r="A23" s="155" t="s">
        <v>281</v>
      </c>
      <c r="B23" s="154">
        <v>438</v>
      </c>
      <c r="C23" s="154">
        <v>17</v>
      </c>
      <c r="D23" s="159" t="s">
        <v>7</v>
      </c>
      <c r="E23" s="158">
        <v>854</v>
      </c>
      <c r="F23" s="158">
        <v>17</v>
      </c>
      <c r="G23" s="155" t="s">
        <v>7</v>
      </c>
      <c r="H23" s="154">
        <v>1183</v>
      </c>
      <c r="I23" s="154">
        <v>17</v>
      </c>
      <c r="J23" s="159" t="s">
        <v>82</v>
      </c>
      <c r="K23" s="158">
        <v>1649</v>
      </c>
      <c r="L23" s="158">
        <v>17</v>
      </c>
      <c r="M23" s="155" t="s">
        <v>331</v>
      </c>
      <c r="N23" s="154">
        <v>2193</v>
      </c>
      <c r="O23" s="154">
        <v>17</v>
      </c>
      <c r="P23" s="159" t="s">
        <v>25</v>
      </c>
      <c r="Q23" s="158">
        <v>2531</v>
      </c>
      <c r="R23" s="158">
        <v>17</v>
      </c>
      <c r="S23" s="155" t="s">
        <v>26</v>
      </c>
      <c r="T23" s="154">
        <v>2807</v>
      </c>
      <c r="U23" s="154">
        <v>17</v>
      </c>
      <c r="V23" s="159" t="s">
        <v>82</v>
      </c>
      <c r="W23" s="158">
        <v>3193</v>
      </c>
      <c r="X23" s="158">
        <v>17</v>
      </c>
      <c r="Y23" s="155" t="s">
        <v>85</v>
      </c>
      <c r="Z23" s="154">
        <v>3704</v>
      </c>
      <c r="AA23" s="154">
        <v>17</v>
      </c>
      <c r="AB23" s="159" t="s">
        <v>7</v>
      </c>
      <c r="AC23" s="158">
        <v>3933</v>
      </c>
      <c r="AD23" s="158">
        <v>17</v>
      </c>
      <c r="AE23" s="155" t="s">
        <v>28</v>
      </c>
      <c r="AF23" s="154">
        <v>4354</v>
      </c>
      <c r="AG23" s="154">
        <v>17</v>
      </c>
      <c r="AH23" s="159" t="s">
        <v>3</v>
      </c>
      <c r="AI23" s="158">
        <v>4839</v>
      </c>
      <c r="AJ23" s="158">
        <v>17</v>
      </c>
      <c r="AK23" s="155"/>
      <c r="AL23" s="154"/>
      <c r="AM23" s="154">
        <v>17</v>
      </c>
      <c r="AN23" s="159"/>
      <c r="AO23" s="158"/>
      <c r="AP23" s="158">
        <v>17</v>
      </c>
      <c r="AQ23" s="155"/>
      <c r="AR23" s="154"/>
      <c r="AS23" s="154">
        <v>17</v>
      </c>
      <c r="AT23" s="159"/>
      <c r="AU23" s="158"/>
      <c r="AV23" s="158">
        <v>17</v>
      </c>
      <c r="AW23" s="155"/>
      <c r="AX23" s="154"/>
      <c r="AY23" s="154">
        <v>17</v>
      </c>
      <c r="AZ23" s="159"/>
      <c r="BA23" s="158"/>
      <c r="BB23" s="158">
        <v>17</v>
      </c>
      <c r="BC23" s="155"/>
      <c r="BD23" s="154"/>
      <c r="BE23" s="154">
        <v>17</v>
      </c>
      <c r="BF23" s="159"/>
      <c r="BG23" s="158"/>
      <c r="BH23" s="158">
        <v>17</v>
      </c>
      <c r="BI23" s="155"/>
      <c r="BJ23" s="154"/>
      <c r="BK23" s="154">
        <v>17</v>
      </c>
      <c r="BL23" s="159"/>
      <c r="BM23" s="158"/>
      <c r="BN23" s="158">
        <v>17</v>
      </c>
      <c r="BO23" s="155" t="s">
        <v>3</v>
      </c>
      <c r="BP23" s="154">
        <v>4839</v>
      </c>
      <c r="BQ23" s="154">
        <v>17</v>
      </c>
    </row>
    <row r="24" spans="1:69" s="125" customFormat="1" ht="18.75" customHeight="1" x14ac:dyDescent="0.25">
      <c r="A24" s="155" t="s">
        <v>229</v>
      </c>
      <c r="B24" s="154">
        <v>422</v>
      </c>
      <c r="C24" s="154">
        <v>18</v>
      </c>
      <c r="D24" s="159" t="s">
        <v>12</v>
      </c>
      <c r="E24" s="158">
        <v>851</v>
      </c>
      <c r="F24" s="158">
        <v>18</v>
      </c>
      <c r="G24" s="155" t="s">
        <v>242</v>
      </c>
      <c r="H24" s="154">
        <v>1165</v>
      </c>
      <c r="I24" s="154">
        <v>18</v>
      </c>
      <c r="J24" s="159" t="s">
        <v>14</v>
      </c>
      <c r="K24" s="158">
        <v>1645</v>
      </c>
      <c r="L24" s="158">
        <v>18</v>
      </c>
      <c r="M24" s="155" t="s">
        <v>242</v>
      </c>
      <c r="N24" s="154">
        <v>2165</v>
      </c>
      <c r="O24" s="154">
        <v>18</v>
      </c>
      <c r="P24" s="159" t="s">
        <v>82</v>
      </c>
      <c r="Q24" s="158">
        <v>2455</v>
      </c>
      <c r="R24" s="158">
        <v>18</v>
      </c>
      <c r="S24" s="155" t="s">
        <v>333</v>
      </c>
      <c r="T24" s="154">
        <v>2755</v>
      </c>
      <c r="U24" s="154">
        <v>18</v>
      </c>
      <c r="V24" s="159" t="s">
        <v>23</v>
      </c>
      <c r="W24" s="158">
        <v>3162</v>
      </c>
      <c r="X24" s="158">
        <v>18</v>
      </c>
      <c r="Y24" s="155" t="s">
        <v>7</v>
      </c>
      <c r="Z24" s="154">
        <v>3650</v>
      </c>
      <c r="AA24" s="154">
        <v>18</v>
      </c>
      <c r="AB24" s="159" t="s">
        <v>331</v>
      </c>
      <c r="AC24" s="158">
        <v>3932</v>
      </c>
      <c r="AD24" s="158">
        <v>18</v>
      </c>
      <c r="AE24" s="155" t="s">
        <v>245</v>
      </c>
      <c r="AF24" s="154">
        <v>4326</v>
      </c>
      <c r="AG24" s="154">
        <v>18</v>
      </c>
      <c r="AH24" s="159" t="s">
        <v>28</v>
      </c>
      <c r="AI24" s="158">
        <v>4802</v>
      </c>
      <c r="AJ24" s="158">
        <v>18</v>
      </c>
      <c r="AK24" s="155"/>
      <c r="AL24" s="154"/>
      <c r="AM24" s="154">
        <v>18</v>
      </c>
      <c r="AN24" s="159"/>
      <c r="AO24" s="158"/>
      <c r="AP24" s="158">
        <v>18</v>
      </c>
      <c r="AQ24" s="155"/>
      <c r="AR24" s="154"/>
      <c r="AS24" s="154">
        <v>18</v>
      </c>
      <c r="AT24" s="159"/>
      <c r="AU24" s="158"/>
      <c r="AV24" s="158">
        <v>18</v>
      </c>
      <c r="AW24" s="155"/>
      <c r="AX24" s="154"/>
      <c r="AY24" s="154">
        <v>18</v>
      </c>
      <c r="AZ24" s="159"/>
      <c r="BA24" s="158"/>
      <c r="BB24" s="158">
        <v>18</v>
      </c>
      <c r="BC24" s="155"/>
      <c r="BD24" s="154"/>
      <c r="BE24" s="154">
        <v>18</v>
      </c>
      <c r="BF24" s="159"/>
      <c r="BG24" s="158"/>
      <c r="BH24" s="158">
        <v>18</v>
      </c>
      <c r="BI24" s="155"/>
      <c r="BJ24" s="154"/>
      <c r="BK24" s="154">
        <v>18</v>
      </c>
      <c r="BL24" s="159"/>
      <c r="BM24" s="158"/>
      <c r="BN24" s="158">
        <v>18</v>
      </c>
      <c r="BO24" s="155" t="s">
        <v>28</v>
      </c>
      <c r="BP24" s="154">
        <v>4802</v>
      </c>
      <c r="BQ24" s="154">
        <v>18</v>
      </c>
    </row>
    <row r="25" spans="1:69" s="125" customFormat="1" ht="18.75" customHeight="1" x14ac:dyDescent="0.25">
      <c r="A25" s="155" t="s">
        <v>30</v>
      </c>
      <c r="B25" s="154">
        <v>416</v>
      </c>
      <c r="C25" s="154">
        <v>19</v>
      </c>
      <c r="D25" s="159" t="s">
        <v>82</v>
      </c>
      <c r="E25" s="158">
        <v>842</v>
      </c>
      <c r="F25" s="158">
        <v>19</v>
      </c>
      <c r="G25" s="155" t="s">
        <v>250</v>
      </c>
      <c r="H25" s="154">
        <v>1160</v>
      </c>
      <c r="I25" s="154">
        <v>19</v>
      </c>
      <c r="J25" s="159" t="s">
        <v>25</v>
      </c>
      <c r="K25" s="158">
        <v>1635</v>
      </c>
      <c r="L25" s="158">
        <v>19</v>
      </c>
      <c r="M25" s="155" t="s">
        <v>82</v>
      </c>
      <c r="N25" s="154">
        <v>2165</v>
      </c>
      <c r="O25" s="154">
        <v>19</v>
      </c>
      <c r="P25" s="159" t="s">
        <v>331</v>
      </c>
      <c r="Q25" s="158">
        <v>2371</v>
      </c>
      <c r="R25" s="158">
        <v>19</v>
      </c>
      <c r="S25" s="155" t="s">
        <v>229</v>
      </c>
      <c r="T25" s="154">
        <v>2745</v>
      </c>
      <c r="U25" s="154">
        <v>19</v>
      </c>
      <c r="V25" s="159" t="s">
        <v>229</v>
      </c>
      <c r="W25" s="158">
        <v>3148</v>
      </c>
      <c r="X25" s="158">
        <v>19</v>
      </c>
      <c r="Y25" s="155" t="s">
        <v>229</v>
      </c>
      <c r="Z25" s="154">
        <v>3593</v>
      </c>
      <c r="AA25" s="154">
        <v>19</v>
      </c>
      <c r="AB25" s="159" t="s">
        <v>28</v>
      </c>
      <c r="AC25" s="158">
        <v>3868</v>
      </c>
      <c r="AD25" s="158">
        <v>19</v>
      </c>
      <c r="AE25" s="155" t="s">
        <v>331</v>
      </c>
      <c r="AF25" s="154">
        <v>4273</v>
      </c>
      <c r="AG25" s="154">
        <v>19</v>
      </c>
      <c r="AH25" s="159" t="s">
        <v>6</v>
      </c>
      <c r="AI25" s="158">
        <v>4733</v>
      </c>
      <c r="AJ25" s="158">
        <v>19</v>
      </c>
      <c r="AK25" s="155"/>
      <c r="AL25" s="154"/>
      <c r="AM25" s="154">
        <v>19</v>
      </c>
      <c r="AN25" s="159"/>
      <c r="AO25" s="158"/>
      <c r="AP25" s="158">
        <v>19</v>
      </c>
      <c r="AQ25" s="155"/>
      <c r="AR25" s="154"/>
      <c r="AS25" s="154">
        <v>19</v>
      </c>
      <c r="AT25" s="159"/>
      <c r="AU25" s="158"/>
      <c r="AV25" s="158">
        <v>19</v>
      </c>
      <c r="AW25" s="155"/>
      <c r="AX25" s="154"/>
      <c r="AY25" s="154">
        <v>19</v>
      </c>
      <c r="AZ25" s="159"/>
      <c r="BA25" s="158"/>
      <c r="BB25" s="158">
        <v>19</v>
      </c>
      <c r="BC25" s="155"/>
      <c r="BD25" s="154"/>
      <c r="BE25" s="154">
        <v>19</v>
      </c>
      <c r="BF25" s="159"/>
      <c r="BG25" s="158"/>
      <c r="BH25" s="158">
        <v>19</v>
      </c>
      <c r="BI25" s="155"/>
      <c r="BJ25" s="154"/>
      <c r="BK25" s="154">
        <v>19</v>
      </c>
      <c r="BL25" s="159"/>
      <c r="BM25" s="158"/>
      <c r="BN25" s="158">
        <v>19</v>
      </c>
      <c r="BO25" s="155" t="s">
        <v>6</v>
      </c>
      <c r="BP25" s="154">
        <v>4733</v>
      </c>
      <c r="BQ25" s="154">
        <v>19</v>
      </c>
    </row>
    <row r="26" spans="1:69" s="125" customFormat="1" ht="18.75" customHeight="1" x14ac:dyDescent="0.25">
      <c r="A26" s="155" t="s">
        <v>230</v>
      </c>
      <c r="B26" s="154">
        <v>401</v>
      </c>
      <c r="C26" s="154">
        <v>20</v>
      </c>
      <c r="D26" s="159" t="s">
        <v>30</v>
      </c>
      <c r="E26" s="158">
        <v>837</v>
      </c>
      <c r="F26" s="158">
        <v>20</v>
      </c>
      <c r="G26" s="155" t="s">
        <v>245</v>
      </c>
      <c r="H26" s="154">
        <v>1156</v>
      </c>
      <c r="I26" s="154">
        <v>20</v>
      </c>
      <c r="J26" s="159" t="s">
        <v>18</v>
      </c>
      <c r="K26" s="158">
        <v>1632</v>
      </c>
      <c r="L26" s="158">
        <v>20</v>
      </c>
      <c r="M26" s="155" t="s">
        <v>36</v>
      </c>
      <c r="N26" s="154">
        <v>2146</v>
      </c>
      <c r="O26" s="154">
        <v>20</v>
      </c>
      <c r="P26" s="159" t="s">
        <v>8</v>
      </c>
      <c r="Q26" s="158">
        <v>2360</v>
      </c>
      <c r="R26" s="158">
        <v>20</v>
      </c>
      <c r="S26" s="155" t="s">
        <v>23</v>
      </c>
      <c r="T26" s="154">
        <v>2703</v>
      </c>
      <c r="U26" s="154">
        <v>20</v>
      </c>
      <c r="V26" s="159" t="s">
        <v>28</v>
      </c>
      <c r="W26" s="158">
        <v>3119</v>
      </c>
      <c r="X26" s="158">
        <v>20</v>
      </c>
      <c r="Y26" s="155" t="s">
        <v>3</v>
      </c>
      <c r="Z26" s="154">
        <v>3557</v>
      </c>
      <c r="AA26" s="154">
        <v>20</v>
      </c>
      <c r="AB26" s="159" t="s">
        <v>229</v>
      </c>
      <c r="AC26" s="158">
        <v>3864</v>
      </c>
      <c r="AD26" s="158">
        <v>20</v>
      </c>
      <c r="AE26" s="155" t="s">
        <v>25</v>
      </c>
      <c r="AF26" s="154">
        <v>4267</v>
      </c>
      <c r="AG26" s="154">
        <v>20</v>
      </c>
      <c r="AH26" s="159" t="s">
        <v>24</v>
      </c>
      <c r="AI26" s="158">
        <v>4676</v>
      </c>
      <c r="AJ26" s="158">
        <v>20</v>
      </c>
      <c r="AK26" s="155"/>
      <c r="AL26" s="154"/>
      <c r="AM26" s="154">
        <v>20</v>
      </c>
      <c r="AN26" s="159"/>
      <c r="AO26" s="158"/>
      <c r="AP26" s="158">
        <v>20</v>
      </c>
      <c r="AQ26" s="155"/>
      <c r="AR26" s="154"/>
      <c r="AS26" s="154">
        <v>20</v>
      </c>
      <c r="AT26" s="159"/>
      <c r="AU26" s="158"/>
      <c r="AV26" s="158">
        <v>20</v>
      </c>
      <c r="AW26" s="155"/>
      <c r="AX26" s="154"/>
      <c r="AY26" s="154">
        <v>20</v>
      </c>
      <c r="AZ26" s="159"/>
      <c r="BA26" s="158"/>
      <c r="BB26" s="158">
        <v>20</v>
      </c>
      <c r="BC26" s="155"/>
      <c r="BD26" s="154"/>
      <c r="BE26" s="154">
        <v>20</v>
      </c>
      <c r="BF26" s="159"/>
      <c r="BG26" s="158"/>
      <c r="BH26" s="158">
        <v>20</v>
      </c>
      <c r="BI26" s="155"/>
      <c r="BJ26" s="154"/>
      <c r="BK26" s="154">
        <v>20</v>
      </c>
      <c r="BL26" s="159"/>
      <c r="BM26" s="158"/>
      <c r="BN26" s="158">
        <v>20</v>
      </c>
      <c r="BO26" s="155" t="s">
        <v>24</v>
      </c>
      <c r="BP26" s="154">
        <v>4676</v>
      </c>
      <c r="BQ26" s="154">
        <v>20</v>
      </c>
    </row>
    <row r="27" spans="1:69" s="125" customFormat="1" ht="18.75" customHeight="1" x14ac:dyDescent="0.25">
      <c r="A27" s="155" t="s">
        <v>333</v>
      </c>
      <c r="B27" s="154">
        <v>398</v>
      </c>
      <c r="C27" s="154">
        <v>21</v>
      </c>
      <c r="D27" s="159" t="s">
        <v>36</v>
      </c>
      <c r="E27" s="158">
        <v>831</v>
      </c>
      <c r="F27" s="158">
        <v>21</v>
      </c>
      <c r="G27" s="155" t="s">
        <v>8</v>
      </c>
      <c r="H27" s="154">
        <v>1155</v>
      </c>
      <c r="I27" s="154">
        <v>21</v>
      </c>
      <c r="J27" s="159" t="s">
        <v>245</v>
      </c>
      <c r="K27" s="158">
        <v>1611</v>
      </c>
      <c r="L27" s="158">
        <v>21</v>
      </c>
      <c r="M27" s="155" t="s">
        <v>250</v>
      </c>
      <c r="N27" s="154">
        <v>2074</v>
      </c>
      <c r="O27" s="154">
        <v>21</v>
      </c>
      <c r="P27" s="159" t="s">
        <v>250</v>
      </c>
      <c r="Q27" s="158">
        <v>2317</v>
      </c>
      <c r="R27" s="158">
        <v>21</v>
      </c>
      <c r="S27" s="155" t="s">
        <v>331</v>
      </c>
      <c r="T27" s="154">
        <v>2650</v>
      </c>
      <c r="U27" s="154">
        <v>21</v>
      </c>
      <c r="V27" s="159" t="s">
        <v>245</v>
      </c>
      <c r="W27" s="158">
        <v>3106</v>
      </c>
      <c r="X27" s="158">
        <v>21</v>
      </c>
      <c r="Y27" s="155" t="s">
        <v>245</v>
      </c>
      <c r="Z27" s="154">
        <v>3525</v>
      </c>
      <c r="AA27" s="154">
        <v>21</v>
      </c>
      <c r="AB27" s="159" t="s">
        <v>3</v>
      </c>
      <c r="AC27" s="158">
        <v>3814</v>
      </c>
      <c r="AD27" s="158">
        <v>21</v>
      </c>
      <c r="AE27" s="155" t="s">
        <v>3</v>
      </c>
      <c r="AF27" s="154">
        <v>4267</v>
      </c>
      <c r="AG27" s="154">
        <v>21</v>
      </c>
      <c r="AH27" s="159" t="s">
        <v>229</v>
      </c>
      <c r="AI27" s="158">
        <v>4655</v>
      </c>
      <c r="AJ27" s="158">
        <v>21</v>
      </c>
      <c r="AK27" s="155"/>
      <c r="AL27" s="154"/>
      <c r="AM27" s="154">
        <v>21</v>
      </c>
      <c r="AN27" s="159"/>
      <c r="AO27" s="158"/>
      <c r="AP27" s="158">
        <v>21</v>
      </c>
      <c r="AQ27" s="155"/>
      <c r="AR27" s="154"/>
      <c r="AS27" s="154">
        <v>21</v>
      </c>
      <c r="AT27" s="159"/>
      <c r="AU27" s="158"/>
      <c r="AV27" s="158">
        <v>21</v>
      </c>
      <c r="AW27" s="155"/>
      <c r="AX27" s="154"/>
      <c r="AY27" s="154">
        <v>21</v>
      </c>
      <c r="AZ27" s="159"/>
      <c r="BA27" s="158"/>
      <c r="BB27" s="158">
        <v>21</v>
      </c>
      <c r="BC27" s="155"/>
      <c r="BD27" s="154"/>
      <c r="BE27" s="154">
        <v>21</v>
      </c>
      <c r="BF27" s="159"/>
      <c r="BG27" s="158"/>
      <c r="BH27" s="158">
        <v>21</v>
      </c>
      <c r="BI27" s="155"/>
      <c r="BJ27" s="154"/>
      <c r="BK27" s="154">
        <v>21</v>
      </c>
      <c r="BL27" s="159"/>
      <c r="BM27" s="158"/>
      <c r="BN27" s="158">
        <v>21</v>
      </c>
      <c r="BO27" s="155" t="s">
        <v>229</v>
      </c>
      <c r="BP27" s="154">
        <v>4655</v>
      </c>
      <c r="BQ27" s="154">
        <v>21</v>
      </c>
    </row>
    <row r="28" spans="1:69" s="125" customFormat="1" ht="18.75" customHeight="1" x14ac:dyDescent="0.25">
      <c r="A28" s="155" t="s">
        <v>13</v>
      </c>
      <c r="B28" s="154">
        <v>394</v>
      </c>
      <c r="C28" s="154">
        <v>22</v>
      </c>
      <c r="D28" s="159" t="s">
        <v>254</v>
      </c>
      <c r="E28" s="158">
        <v>824</v>
      </c>
      <c r="F28" s="158">
        <v>22</v>
      </c>
      <c r="G28" s="155" t="s">
        <v>23</v>
      </c>
      <c r="H28" s="154">
        <v>1155</v>
      </c>
      <c r="I28" s="154">
        <v>22</v>
      </c>
      <c r="J28" s="159" t="s">
        <v>331</v>
      </c>
      <c r="K28" s="158">
        <v>1611</v>
      </c>
      <c r="L28" s="158">
        <v>22</v>
      </c>
      <c r="M28" s="155" t="s">
        <v>32</v>
      </c>
      <c r="N28" s="154">
        <v>2036</v>
      </c>
      <c r="O28" s="154">
        <v>22</v>
      </c>
      <c r="P28" s="159" t="s">
        <v>23</v>
      </c>
      <c r="Q28" s="158">
        <v>2305</v>
      </c>
      <c r="R28" s="158">
        <v>22</v>
      </c>
      <c r="S28" s="155" t="s">
        <v>28</v>
      </c>
      <c r="T28" s="154">
        <v>2618</v>
      </c>
      <c r="U28" s="154">
        <v>22</v>
      </c>
      <c r="V28" s="159" t="s">
        <v>333</v>
      </c>
      <c r="W28" s="158">
        <v>3022</v>
      </c>
      <c r="X28" s="158">
        <v>22</v>
      </c>
      <c r="Y28" s="155" t="s">
        <v>28</v>
      </c>
      <c r="Z28" s="154">
        <v>3510</v>
      </c>
      <c r="AA28" s="154">
        <v>22</v>
      </c>
      <c r="AB28" s="159" t="s">
        <v>245</v>
      </c>
      <c r="AC28" s="158">
        <v>3794</v>
      </c>
      <c r="AD28" s="158">
        <v>22</v>
      </c>
      <c r="AE28" s="155" t="s">
        <v>229</v>
      </c>
      <c r="AF28" s="154">
        <v>4241</v>
      </c>
      <c r="AG28" s="154">
        <v>22</v>
      </c>
      <c r="AH28" s="159" t="s">
        <v>245</v>
      </c>
      <c r="AI28" s="158">
        <v>4641</v>
      </c>
      <c r="AJ28" s="158">
        <v>22</v>
      </c>
      <c r="AK28" s="155"/>
      <c r="AL28" s="154"/>
      <c r="AM28" s="154">
        <v>22</v>
      </c>
      <c r="AN28" s="159"/>
      <c r="AO28" s="158"/>
      <c r="AP28" s="158">
        <v>22</v>
      </c>
      <c r="AQ28" s="155"/>
      <c r="AR28" s="154"/>
      <c r="AS28" s="154">
        <v>22</v>
      </c>
      <c r="AT28" s="159"/>
      <c r="AU28" s="158"/>
      <c r="AV28" s="158">
        <v>22</v>
      </c>
      <c r="AW28" s="155"/>
      <c r="AX28" s="154"/>
      <c r="AY28" s="154">
        <v>22</v>
      </c>
      <c r="AZ28" s="159"/>
      <c r="BA28" s="158"/>
      <c r="BB28" s="158">
        <v>22</v>
      </c>
      <c r="BC28" s="155"/>
      <c r="BD28" s="154"/>
      <c r="BE28" s="154">
        <v>22</v>
      </c>
      <c r="BF28" s="159"/>
      <c r="BG28" s="158"/>
      <c r="BH28" s="158">
        <v>22</v>
      </c>
      <c r="BI28" s="155"/>
      <c r="BJ28" s="154"/>
      <c r="BK28" s="154">
        <v>22</v>
      </c>
      <c r="BL28" s="159"/>
      <c r="BM28" s="158"/>
      <c r="BN28" s="158">
        <v>22</v>
      </c>
      <c r="BO28" s="155" t="s">
        <v>245</v>
      </c>
      <c r="BP28" s="154">
        <v>4641</v>
      </c>
      <c r="BQ28" s="154">
        <v>22</v>
      </c>
    </row>
    <row r="29" spans="1:69" s="125" customFormat="1" ht="18.75" customHeight="1" x14ac:dyDescent="0.25">
      <c r="A29" s="155" t="s">
        <v>28</v>
      </c>
      <c r="B29" s="154">
        <v>389</v>
      </c>
      <c r="C29" s="154">
        <v>23</v>
      </c>
      <c r="D29" s="159" t="s">
        <v>332</v>
      </c>
      <c r="E29" s="158">
        <v>805</v>
      </c>
      <c r="F29" s="158">
        <v>23</v>
      </c>
      <c r="G29" s="155" t="s">
        <v>83</v>
      </c>
      <c r="H29" s="154">
        <v>1154</v>
      </c>
      <c r="I29" s="154">
        <v>23</v>
      </c>
      <c r="J29" s="159" t="s">
        <v>8</v>
      </c>
      <c r="K29" s="158">
        <v>1610</v>
      </c>
      <c r="L29" s="158">
        <v>23</v>
      </c>
      <c r="M29" s="155" t="s">
        <v>245</v>
      </c>
      <c r="N29" s="154">
        <v>2030</v>
      </c>
      <c r="O29" s="154">
        <v>23</v>
      </c>
      <c r="P29" s="159" t="s">
        <v>28</v>
      </c>
      <c r="Q29" s="158">
        <v>2303</v>
      </c>
      <c r="R29" s="158">
        <v>23</v>
      </c>
      <c r="S29" s="155" t="s">
        <v>254</v>
      </c>
      <c r="T29" s="154">
        <v>2602</v>
      </c>
      <c r="U29" s="154">
        <v>23</v>
      </c>
      <c r="V29" s="159" t="s">
        <v>322</v>
      </c>
      <c r="W29" s="158">
        <v>2961</v>
      </c>
      <c r="X29" s="158">
        <v>23</v>
      </c>
      <c r="Y29" s="155" t="s">
        <v>24</v>
      </c>
      <c r="Z29" s="154">
        <v>3464</v>
      </c>
      <c r="AA29" s="154">
        <v>23</v>
      </c>
      <c r="AB29" s="159" t="s">
        <v>32</v>
      </c>
      <c r="AC29" s="158">
        <v>3664</v>
      </c>
      <c r="AD29" s="158">
        <v>23</v>
      </c>
      <c r="AE29" s="155" t="s">
        <v>24</v>
      </c>
      <c r="AF29" s="154">
        <v>4209</v>
      </c>
      <c r="AG29" s="154">
        <v>23</v>
      </c>
      <c r="AH29" s="159" t="s">
        <v>25</v>
      </c>
      <c r="AI29" s="158">
        <v>4584</v>
      </c>
      <c r="AJ29" s="158">
        <v>23</v>
      </c>
      <c r="AK29" s="155"/>
      <c r="AL29" s="154"/>
      <c r="AM29" s="154">
        <v>23</v>
      </c>
      <c r="AN29" s="159"/>
      <c r="AO29" s="158"/>
      <c r="AP29" s="158">
        <v>23</v>
      </c>
      <c r="AQ29" s="155"/>
      <c r="AR29" s="154"/>
      <c r="AS29" s="154">
        <v>23</v>
      </c>
      <c r="AT29" s="159"/>
      <c r="AU29" s="158"/>
      <c r="AV29" s="158">
        <v>23</v>
      </c>
      <c r="AW29" s="155"/>
      <c r="AX29" s="154"/>
      <c r="AY29" s="154">
        <v>23</v>
      </c>
      <c r="AZ29" s="159"/>
      <c r="BA29" s="158"/>
      <c r="BB29" s="158">
        <v>23</v>
      </c>
      <c r="BC29" s="155"/>
      <c r="BD29" s="154"/>
      <c r="BE29" s="154">
        <v>23</v>
      </c>
      <c r="BF29" s="159"/>
      <c r="BG29" s="158"/>
      <c r="BH29" s="158">
        <v>23</v>
      </c>
      <c r="BI29" s="155"/>
      <c r="BJ29" s="154"/>
      <c r="BK29" s="154">
        <v>23</v>
      </c>
      <c r="BL29" s="159"/>
      <c r="BM29" s="158"/>
      <c r="BN29" s="158">
        <v>23</v>
      </c>
      <c r="BO29" s="155" t="s">
        <v>25</v>
      </c>
      <c r="BP29" s="154">
        <v>4584</v>
      </c>
      <c r="BQ29" s="154">
        <v>23</v>
      </c>
    </row>
    <row r="30" spans="1:69" s="125" customFormat="1" ht="18.75" customHeight="1" x14ac:dyDescent="0.25">
      <c r="A30" s="155" t="s">
        <v>82</v>
      </c>
      <c r="B30" s="154">
        <v>383</v>
      </c>
      <c r="C30" s="154">
        <v>24</v>
      </c>
      <c r="D30" s="159" t="s">
        <v>14</v>
      </c>
      <c r="E30" s="158">
        <v>796</v>
      </c>
      <c r="F30" s="158">
        <v>24</v>
      </c>
      <c r="G30" s="155" t="s">
        <v>14</v>
      </c>
      <c r="H30" s="154">
        <v>1151</v>
      </c>
      <c r="I30" s="154">
        <v>24</v>
      </c>
      <c r="J30" s="159" t="s">
        <v>244</v>
      </c>
      <c r="K30" s="158">
        <v>1568</v>
      </c>
      <c r="L30" s="158">
        <v>24</v>
      </c>
      <c r="M30" s="155" t="s">
        <v>8</v>
      </c>
      <c r="N30" s="154">
        <v>2025</v>
      </c>
      <c r="O30" s="154">
        <v>24</v>
      </c>
      <c r="P30" s="159" t="s">
        <v>229</v>
      </c>
      <c r="Q30" s="158">
        <v>2301</v>
      </c>
      <c r="R30" s="158">
        <v>24</v>
      </c>
      <c r="S30" s="155" t="s">
        <v>13</v>
      </c>
      <c r="T30" s="154">
        <v>2599</v>
      </c>
      <c r="U30" s="154">
        <v>24</v>
      </c>
      <c r="V30" s="159" t="s">
        <v>83</v>
      </c>
      <c r="W30" s="158">
        <v>2942</v>
      </c>
      <c r="X30" s="158">
        <v>24</v>
      </c>
      <c r="Y30" s="155" t="s">
        <v>348</v>
      </c>
      <c r="Z30" s="154">
        <v>3379</v>
      </c>
      <c r="AA30" s="154">
        <v>24</v>
      </c>
      <c r="AB30" s="159" t="s">
        <v>24</v>
      </c>
      <c r="AC30" s="158">
        <v>3662</v>
      </c>
      <c r="AD30" s="158">
        <v>24</v>
      </c>
      <c r="AE30" s="155" t="s">
        <v>333</v>
      </c>
      <c r="AF30" s="154">
        <v>4079</v>
      </c>
      <c r="AG30" s="154">
        <v>24</v>
      </c>
      <c r="AH30" s="159" t="s">
        <v>322</v>
      </c>
      <c r="AI30" s="158">
        <v>4501</v>
      </c>
      <c r="AJ30" s="158">
        <v>24</v>
      </c>
      <c r="AK30" s="155"/>
      <c r="AL30" s="154"/>
      <c r="AM30" s="154">
        <v>24</v>
      </c>
      <c r="AN30" s="159"/>
      <c r="AO30" s="158"/>
      <c r="AP30" s="158">
        <v>24</v>
      </c>
      <c r="AQ30" s="155"/>
      <c r="AR30" s="154"/>
      <c r="AS30" s="154">
        <v>24</v>
      </c>
      <c r="AT30" s="159"/>
      <c r="AU30" s="158"/>
      <c r="AV30" s="158">
        <v>24</v>
      </c>
      <c r="AW30" s="155"/>
      <c r="AX30" s="154"/>
      <c r="AY30" s="154">
        <v>24</v>
      </c>
      <c r="AZ30" s="159"/>
      <c r="BA30" s="158"/>
      <c r="BB30" s="158">
        <v>24</v>
      </c>
      <c r="BC30" s="155"/>
      <c r="BD30" s="154"/>
      <c r="BE30" s="154">
        <v>24</v>
      </c>
      <c r="BF30" s="159"/>
      <c r="BG30" s="158"/>
      <c r="BH30" s="158">
        <v>24</v>
      </c>
      <c r="BI30" s="155"/>
      <c r="BJ30" s="154"/>
      <c r="BK30" s="154">
        <v>24</v>
      </c>
      <c r="BL30" s="159"/>
      <c r="BM30" s="158"/>
      <c r="BN30" s="158">
        <v>24</v>
      </c>
      <c r="BO30" s="155" t="s">
        <v>322</v>
      </c>
      <c r="BP30" s="154">
        <v>4501</v>
      </c>
      <c r="BQ30" s="154">
        <v>24</v>
      </c>
    </row>
    <row r="31" spans="1:69" s="125" customFormat="1" ht="18.75" customHeight="1" x14ac:dyDescent="0.25">
      <c r="A31" s="155" t="s">
        <v>14</v>
      </c>
      <c r="B31" s="154">
        <v>382</v>
      </c>
      <c r="C31" s="154">
        <v>25</v>
      </c>
      <c r="D31" s="159" t="s">
        <v>250</v>
      </c>
      <c r="E31" s="158">
        <v>793</v>
      </c>
      <c r="F31" s="158">
        <v>25</v>
      </c>
      <c r="G31" s="155" t="s">
        <v>322</v>
      </c>
      <c r="H31" s="154">
        <v>1149</v>
      </c>
      <c r="I31" s="154">
        <v>25</v>
      </c>
      <c r="J31" s="159" t="s">
        <v>23</v>
      </c>
      <c r="K31" s="158">
        <v>1553</v>
      </c>
      <c r="L31" s="158">
        <v>25</v>
      </c>
      <c r="M31" s="155" t="s">
        <v>254</v>
      </c>
      <c r="N31" s="154">
        <v>2001</v>
      </c>
      <c r="O31" s="154">
        <v>25</v>
      </c>
      <c r="P31" s="159" t="s">
        <v>36</v>
      </c>
      <c r="Q31" s="158">
        <v>2292</v>
      </c>
      <c r="R31" s="158">
        <v>25</v>
      </c>
      <c r="S31" s="155" t="s">
        <v>250</v>
      </c>
      <c r="T31" s="154">
        <v>2597</v>
      </c>
      <c r="U31" s="154">
        <v>25</v>
      </c>
      <c r="V31" s="159" t="s">
        <v>331</v>
      </c>
      <c r="W31" s="158">
        <v>2935</v>
      </c>
      <c r="X31" s="158">
        <v>25</v>
      </c>
      <c r="Y31" s="155" t="s">
        <v>322</v>
      </c>
      <c r="Z31" s="154">
        <v>3378</v>
      </c>
      <c r="AA31" s="154">
        <v>25</v>
      </c>
      <c r="AB31" s="159" t="s">
        <v>348</v>
      </c>
      <c r="AC31" s="158">
        <v>3642</v>
      </c>
      <c r="AD31" s="158">
        <v>25</v>
      </c>
      <c r="AE31" s="155" t="s">
        <v>322</v>
      </c>
      <c r="AF31" s="154">
        <v>4039</v>
      </c>
      <c r="AG31" s="154">
        <v>25</v>
      </c>
      <c r="AH31" s="159" t="s">
        <v>281</v>
      </c>
      <c r="AI31" s="158">
        <v>4455</v>
      </c>
      <c r="AJ31" s="158">
        <v>25</v>
      </c>
      <c r="AK31" s="155"/>
      <c r="AL31" s="154"/>
      <c r="AM31" s="154">
        <v>25</v>
      </c>
      <c r="AN31" s="159"/>
      <c r="AO31" s="158"/>
      <c r="AP31" s="158">
        <v>25</v>
      </c>
      <c r="AQ31" s="155"/>
      <c r="AR31" s="154"/>
      <c r="AS31" s="154">
        <v>25</v>
      </c>
      <c r="AT31" s="159"/>
      <c r="AU31" s="158"/>
      <c r="AV31" s="158">
        <v>25</v>
      </c>
      <c r="AW31" s="155"/>
      <c r="AX31" s="154"/>
      <c r="AY31" s="154">
        <v>25</v>
      </c>
      <c r="AZ31" s="159"/>
      <c r="BA31" s="158"/>
      <c r="BB31" s="158">
        <v>25</v>
      </c>
      <c r="BC31" s="155"/>
      <c r="BD31" s="154"/>
      <c r="BE31" s="154">
        <v>25</v>
      </c>
      <c r="BF31" s="159"/>
      <c r="BG31" s="158"/>
      <c r="BH31" s="158">
        <v>25</v>
      </c>
      <c r="BI31" s="155"/>
      <c r="BJ31" s="154"/>
      <c r="BK31" s="154">
        <v>25</v>
      </c>
      <c r="BL31" s="159"/>
      <c r="BM31" s="158"/>
      <c r="BN31" s="158">
        <v>25</v>
      </c>
      <c r="BO31" s="155" t="s">
        <v>281</v>
      </c>
      <c r="BP31" s="154">
        <v>4455</v>
      </c>
      <c r="BQ31" s="154">
        <v>25</v>
      </c>
    </row>
    <row r="32" spans="1:69" s="125" customFormat="1" ht="18.75" customHeight="1" x14ac:dyDescent="0.25">
      <c r="A32" s="155" t="s">
        <v>331</v>
      </c>
      <c r="B32" s="154">
        <v>380</v>
      </c>
      <c r="C32" s="154">
        <v>26</v>
      </c>
      <c r="D32" s="159" t="s">
        <v>331</v>
      </c>
      <c r="E32" s="158">
        <v>790</v>
      </c>
      <c r="F32" s="158">
        <v>26</v>
      </c>
      <c r="G32" s="155" t="s">
        <v>348</v>
      </c>
      <c r="H32" s="154">
        <v>1147</v>
      </c>
      <c r="I32" s="154">
        <v>26</v>
      </c>
      <c r="J32" s="159" t="s">
        <v>242</v>
      </c>
      <c r="K32" s="158">
        <v>1546</v>
      </c>
      <c r="L32" s="158">
        <v>26</v>
      </c>
      <c r="M32" s="155" t="s">
        <v>322</v>
      </c>
      <c r="N32" s="154">
        <v>1969</v>
      </c>
      <c r="O32" s="154">
        <v>26</v>
      </c>
      <c r="P32" s="159" t="s">
        <v>13</v>
      </c>
      <c r="Q32" s="158">
        <v>2269</v>
      </c>
      <c r="R32" s="158">
        <v>26</v>
      </c>
      <c r="S32" s="155" t="s">
        <v>8</v>
      </c>
      <c r="T32" s="154">
        <v>2584</v>
      </c>
      <c r="U32" s="154">
        <v>26</v>
      </c>
      <c r="V32" s="159" t="s">
        <v>13</v>
      </c>
      <c r="W32" s="158">
        <v>2875</v>
      </c>
      <c r="X32" s="158">
        <v>26</v>
      </c>
      <c r="Y32" s="155" t="s">
        <v>32</v>
      </c>
      <c r="Z32" s="154">
        <v>3322</v>
      </c>
      <c r="AA32" s="154">
        <v>26</v>
      </c>
      <c r="AB32" s="159" t="s">
        <v>322</v>
      </c>
      <c r="AC32" s="158">
        <v>3629</v>
      </c>
      <c r="AD32" s="158">
        <v>26</v>
      </c>
      <c r="AE32" s="155" t="s">
        <v>32</v>
      </c>
      <c r="AF32" s="154">
        <v>4020</v>
      </c>
      <c r="AG32" s="154">
        <v>26</v>
      </c>
      <c r="AH32" s="159" t="s">
        <v>83</v>
      </c>
      <c r="AI32" s="158">
        <v>4424</v>
      </c>
      <c r="AJ32" s="158">
        <v>26</v>
      </c>
      <c r="AK32" s="155"/>
      <c r="AL32" s="154"/>
      <c r="AM32" s="154">
        <v>26</v>
      </c>
      <c r="AN32" s="159"/>
      <c r="AO32" s="158"/>
      <c r="AP32" s="158">
        <v>26</v>
      </c>
      <c r="AQ32" s="155"/>
      <c r="AR32" s="154"/>
      <c r="AS32" s="154">
        <v>26</v>
      </c>
      <c r="AT32" s="159"/>
      <c r="AU32" s="158"/>
      <c r="AV32" s="158">
        <v>26</v>
      </c>
      <c r="AW32" s="155"/>
      <c r="AX32" s="154"/>
      <c r="AY32" s="154">
        <v>26</v>
      </c>
      <c r="AZ32" s="159"/>
      <c r="BA32" s="158"/>
      <c r="BB32" s="158">
        <v>26</v>
      </c>
      <c r="BC32" s="155"/>
      <c r="BD32" s="154"/>
      <c r="BE32" s="154">
        <v>26</v>
      </c>
      <c r="BF32" s="159"/>
      <c r="BG32" s="158"/>
      <c r="BH32" s="158">
        <v>26</v>
      </c>
      <c r="BI32" s="155"/>
      <c r="BJ32" s="154"/>
      <c r="BK32" s="154">
        <v>26</v>
      </c>
      <c r="BL32" s="159"/>
      <c r="BM32" s="158"/>
      <c r="BN32" s="158">
        <v>26</v>
      </c>
      <c r="BO32" s="155" t="s">
        <v>83</v>
      </c>
      <c r="BP32" s="154">
        <v>4424</v>
      </c>
      <c r="BQ32" s="154">
        <v>26</v>
      </c>
    </row>
    <row r="33" spans="1:69" s="125" customFormat="1" ht="18.75" customHeight="1" x14ac:dyDescent="0.25">
      <c r="A33" s="155" t="s">
        <v>36</v>
      </c>
      <c r="B33" s="154">
        <v>377</v>
      </c>
      <c r="C33" s="154">
        <v>27</v>
      </c>
      <c r="D33" s="159" t="s">
        <v>81</v>
      </c>
      <c r="E33" s="158">
        <v>778</v>
      </c>
      <c r="F33" s="158">
        <v>27</v>
      </c>
      <c r="G33" s="155" t="s">
        <v>247</v>
      </c>
      <c r="H33" s="154">
        <v>1141</v>
      </c>
      <c r="I33" s="154">
        <v>27</v>
      </c>
      <c r="J33" s="159" t="s">
        <v>332</v>
      </c>
      <c r="K33" s="158">
        <v>1546</v>
      </c>
      <c r="L33" s="158">
        <v>27</v>
      </c>
      <c r="M33" s="155" t="s">
        <v>332</v>
      </c>
      <c r="N33" s="154">
        <v>1955</v>
      </c>
      <c r="O33" s="154">
        <v>27</v>
      </c>
      <c r="P33" s="159" t="s">
        <v>32</v>
      </c>
      <c r="Q33" s="158">
        <v>2260</v>
      </c>
      <c r="R33" s="158">
        <v>27</v>
      </c>
      <c r="S33" s="155" t="s">
        <v>245</v>
      </c>
      <c r="T33" s="154">
        <v>2550</v>
      </c>
      <c r="U33" s="154">
        <v>27</v>
      </c>
      <c r="V33" s="159" t="s">
        <v>3</v>
      </c>
      <c r="W33" s="158">
        <v>2859</v>
      </c>
      <c r="X33" s="158">
        <v>27</v>
      </c>
      <c r="Y33" s="155" t="s">
        <v>83</v>
      </c>
      <c r="Z33" s="154">
        <v>3299</v>
      </c>
      <c r="AA33" s="154">
        <v>27</v>
      </c>
      <c r="AB33" s="159" t="s">
        <v>83</v>
      </c>
      <c r="AC33" s="158">
        <v>3545</v>
      </c>
      <c r="AD33" s="158">
        <v>27</v>
      </c>
      <c r="AE33" s="155" t="s">
        <v>83</v>
      </c>
      <c r="AF33" s="154">
        <v>3986</v>
      </c>
      <c r="AG33" s="154">
        <v>27</v>
      </c>
      <c r="AH33" s="159" t="s">
        <v>13</v>
      </c>
      <c r="AI33" s="158">
        <v>4402</v>
      </c>
      <c r="AJ33" s="158">
        <v>27</v>
      </c>
      <c r="AK33" s="155"/>
      <c r="AL33" s="154"/>
      <c r="AM33" s="154">
        <v>27</v>
      </c>
      <c r="AN33" s="159"/>
      <c r="AO33" s="158"/>
      <c r="AP33" s="158">
        <v>27</v>
      </c>
      <c r="AQ33" s="155"/>
      <c r="AR33" s="154"/>
      <c r="AS33" s="154">
        <v>27</v>
      </c>
      <c r="AT33" s="159"/>
      <c r="AU33" s="158"/>
      <c r="AV33" s="158">
        <v>27</v>
      </c>
      <c r="AW33" s="155"/>
      <c r="AX33" s="154"/>
      <c r="AY33" s="154">
        <v>27</v>
      </c>
      <c r="AZ33" s="159"/>
      <c r="BA33" s="158"/>
      <c r="BB33" s="158">
        <v>27</v>
      </c>
      <c r="BC33" s="155"/>
      <c r="BD33" s="154"/>
      <c r="BE33" s="154">
        <v>27</v>
      </c>
      <c r="BF33" s="159"/>
      <c r="BG33" s="158"/>
      <c r="BH33" s="158">
        <v>27</v>
      </c>
      <c r="BI33" s="155"/>
      <c r="BJ33" s="154"/>
      <c r="BK33" s="154">
        <v>27</v>
      </c>
      <c r="BL33" s="159"/>
      <c r="BM33" s="158"/>
      <c r="BN33" s="158">
        <v>27</v>
      </c>
      <c r="BO33" s="155" t="s">
        <v>13</v>
      </c>
      <c r="BP33" s="154">
        <v>4402</v>
      </c>
      <c r="BQ33" s="154">
        <v>27</v>
      </c>
    </row>
    <row r="34" spans="1:69" s="125" customFormat="1" ht="18.75" customHeight="1" x14ac:dyDescent="0.25">
      <c r="A34" s="155" t="s">
        <v>81</v>
      </c>
      <c r="B34" s="154">
        <v>374</v>
      </c>
      <c r="C34" s="154">
        <v>28</v>
      </c>
      <c r="D34" s="159" t="s">
        <v>25</v>
      </c>
      <c r="E34" s="158">
        <v>775</v>
      </c>
      <c r="F34" s="158">
        <v>28</v>
      </c>
      <c r="G34" s="155" t="s">
        <v>331</v>
      </c>
      <c r="H34" s="154">
        <v>1136</v>
      </c>
      <c r="I34" s="154">
        <v>28</v>
      </c>
      <c r="J34" s="159" t="s">
        <v>348</v>
      </c>
      <c r="K34" s="158">
        <v>1535</v>
      </c>
      <c r="L34" s="158">
        <v>28</v>
      </c>
      <c r="M34" s="155" t="s">
        <v>23</v>
      </c>
      <c r="N34" s="154">
        <v>1946</v>
      </c>
      <c r="O34" s="154">
        <v>28</v>
      </c>
      <c r="P34" s="159" t="s">
        <v>245</v>
      </c>
      <c r="Q34" s="158">
        <v>2250</v>
      </c>
      <c r="R34" s="158">
        <v>28</v>
      </c>
      <c r="S34" s="155" t="s">
        <v>322</v>
      </c>
      <c r="T34" s="154">
        <v>2530</v>
      </c>
      <c r="U34" s="154">
        <v>28</v>
      </c>
      <c r="V34" s="159" t="s">
        <v>254</v>
      </c>
      <c r="W34" s="158">
        <v>2843</v>
      </c>
      <c r="X34" s="158">
        <v>28</v>
      </c>
      <c r="Y34" s="155" t="s">
        <v>333</v>
      </c>
      <c r="Z34" s="154">
        <v>3278</v>
      </c>
      <c r="AA34" s="154">
        <v>28</v>
      </c>
      <c r="AB34" s="159" t="s">
        <v>333</v>
      </c>
      <c r="AC34" s="158">
        <v>3543</v>
      </c>
      <c r="AD34" s="158">
        <v>28</v>
      </c>
      <c r="AE34" s="155" t="s">
        <v>281</v>
      </c>
      <c r="AF34" s="154">
        <v>3938</v>
      </c>
      <c r="AG34" s="154">
        <v>28</v>
      </c>
      <c r="AH34" s="159" t="s">
        <v>333</v>
      </c>
      <c r="AI34" s="158">
        <v>4395</v>
      </c>
      <c r="AJ34" s="158">
        <v>28</v>
      </c>
      <c r="AK34" s="155"/>
      <c r="AL34" s="154"/>
      <c r="AM34" s="154">
        <v>28</v>
      </c>
      <c r="AN34" s="159"/>
      <c r="AO34" s="158"/>
      <c r="AP34" s="158">
        <v>28</v>
      </c>
      <c r="AQ34" s="155"/>
      <c r="AR34" s="154"/>
      <c r="AS34" s="154">
        <v>28</v>
      </c>
      <c r="AT34" s="159"/>
      <c r="AU34" s="158"/>
      <c r="AV34" s="158">
        <v>28</v>
      </c>
      <c r="AW34" s="155"/>
      <c r="AX34" s="154"/>
      <c r="AY34" s="154">
        <v>28</v>
      </c>
      <c r="AZ34" s="159"/>
      <c r="BA34" s="158"/>
      <c r="BB34" s="158">
        <v>28</v>
      </c>
      <c r="BC34" s="155"/>
      <c r="BD34" s="154"/>
      <c r="BE34" s="154">
        <v>28</v>
      </c>
      <c r="BF34" s="159"/>
      <c r="BG34" s="158"/>
      <c r="BH34" s="158">
        <v>28</v>
      </c>
      <c r="BI34" s="155"/>
      <c r="BJ34" s="154"/>
      <c r="BK34" s="154">
        <v>28</v>
      </c>
      <c r="BL34" s="159"/>
      <c r="BM34" s="158"/>
      <c r="BN34" s="158">
        <v>28</v>
      </c>
      <c r="BO34" s="155" t="s">
        <v>333</v>
      </c>
      <c r="BP34" s="154">
        <v>4395</v>
      </c>
      <c r="BQ34" s="154">
        <v>28</v>
      </c>
    </row>
    <row r="35" spans="1:69" s="125" customFormat="1" ht="18.75" customHeight="1" x14ac:dyDescent="0.25">
      <c r="A35" s="155" t="s">
        <v>250</v>
      </c>
      <c r="B35" s="154">
        <v>374</v>
      </c>
      <c r="C35" s="154">
        <v>29</v>
      </c>
      <c r="D35" s="159" t="s">
        <v>18</v>
      </c>
      <c r="E35" s="158">
        <v>720</v>
      </c>
      <c r="F35" s="158">
        <v>29</v>
      </c>
      <c r="G35" s="155" t="s">
        <v>254</v>
      </c>
      <c r="H35" s="154">
        <v>1126</v>
      </c>
      <c r="I35" s="154">
        <v>29</v>
      </c>
      <c r="J35" s="159" t="s">
        <v>250</v>
      </c>
      <c r="K35" s="158">
        <v>1534</v>
      </c>
      <c r="L35" s="158">
        <v>29</v>
      </c>
      <c r="M35" s="155" t="s">
        <v>18</v>
      </c>
      <c r="N35" s="154">
        <v>1934</v>
      </c>
      <c r="O35" s="154">
        <v>29</v>
      </c>
      <c r="P35" s="159" t="s">
        <v>255</v>
      </c>
      <c r="Q35" s="158">
        <v>2231</v>
      </c>
      <c r="R35" s="158">
        <v>29</v>
      </c>
      <c r="S35" s="155" t="s">
        <v>83</v>
      </c>
      <c r="T35" s="154">
        <v>2529</v>
      </c>
      <c r="U35" s="154">
        <v>29</v>
      </c>
      <c r="V35" s="159" t="s">
        <v>250</v>
      </c>
      <c r="W35" s="158">
        <v>2833</v>
      </c>
      <c r="X35" s="158">
        <v>29</v>
      </c>
      <c r="Y35" s="155" t="s">
        <v>332</v>
      </c>
      <c r="Z35" s="154">
        <v>3236</v>
      </c>
      <c r="AA35" s="154">
        <v>29</v>
      </c>
      <c r="AB35" s="159" t="s">
        <v>250</v>
      </c>
      <c r="AC35" s="158">
        <v>3519</v>
      </c>
      <c r="AD35" s="158">
        <v>29</v>
      </c>
      <c r="AE35" s="155" t="s">
        <v>13</v>
      </c>
      <c r="AF35" s="154">
        <v>3924</v>
      </c>
      <c r="AG35" s="154">
        <v>29</v>
      </c>
      <c r="AH35" s="159" t="s">
        <v>332</v>
      </c>
      <c r="AI35" s="158">
        <v>4357</v>
      </c>
      <c r="AJ35" s="158">
        <v>29</v>
      </c>
      <c r="AK35" s="155"/>
      <c r="AL35" s="154"/>
      <c r="AM35" s="154">
        <v>29</v>
      </c>
      <c r="AN35" s="159"/>
      <c r="AO35" s="158"/>
      <c r="AP35" s="158">
        <v>29</v>
      </c>
      <c r="AQ35" s="155"/>
      <c r="AR35" s="154"/>
      <c r="AS35" s="154">
        <v>29</v>
      </c>
      <c r="AT35" s="159"/>
      <c r="AU35" s="158"/>
      <c r="AV35" s="158">
        <v>29</v>
      </c>
      <c r="AW35" s="155"/>
      <c r="AX35" s="154"/>
      <c r="AY35" s="154">
        <v>29</v>
      </c>
      <c r="AZ35" s="159"/>
      <c r="BA35" s="158"/>
      <c r="BB35" s="158">
        <v>29</v>
      </c>
      <c r="BC35" s="155"/>
      <c r="BD35" s="154"/>
      <c r="BE35" s="154">
        <v>29</v>
      </c>
      <c r="BF35" s="159"/>
      <c r="BG35" s="158"/>
      <c r="BH35" s="158">
        <v>29</v>
      </c>
      <c r="BI35" s="155"/>
      <c r="BJ35" s="154"/>
      <c r="BK35" s="154">
        <v>29</v>
      </c>
      <c r="BL35" s="159"/>
      <c r="BM35" s="158"/>
      <c r="BN35" s="158">
        <v>29</v>
      </c>
      <c r="BO35" s="155" t="s">
        <v>332</v>
      </c>
      <c r="BP35" s="154">
        <v>4357</v>
      </c>
      <c r="BQ35" s="154">
        <v>29</v>
      </c>
    </row>
    <row r="36" spans="1:69" s="125" customFormat="1" ht="18.75" customHeight="1" x14ac:dyDescent="0.25">
      <c r="A36" s="155" t="s">
        <v>18</v>
      </c>
      <c r="B36" s="154">
        <v>367</v>
      </c>
      <c r="C36" s="154">
        <v>30</v>
      </c>
      <c r="D36" s="159" t="s">
        <v>255</v>
      </c>
      <c r="E36" s="158">
        <v>714</v>
      </c>
      <c r="F36" s="158">
        <v>30</v>
      </c>
      <c r="G36" s="155" t="s">
        <v>18</v>
      </c>
      <c r="H36" s="154">
        <v>1122</v>
      </c>
      <c r="I36" s="154">
        <v>30</v>
      </c>
      <c r="J36" s="159" t="s">
        <v>254</v>
      </c>
      <c r="K36" s="158">
        <v>1520</v>
      </c>
      <c r="L36" s="158">
        <v>30</v>
      </c>
      <c r="M36" s="155" t="s">
        <v>255</v>
      </c>
      <c r="N36" s="154">
        <v>1919</v>
      </c>
      <c r="O36" s="154">
        <v>30</v>
      </c>
      <c r="P36" s="159" t="s">
        <v>254</v>
      </c>
      <c r="Q36" s="158">
        <v>2229</v>
      </c>
      <c r="R36" s="158">
        <v>30</v>
      </c>
      <c r="S36" s="155" t="s">
        <v>32</v>
      </c>
      <c r="T36" s="154">
        <v>2491</v>
      </c>
      <c r="U36" s="154">
        <v>30</v>
      </c>
      <c r="V36" s="159" t="s">
        <v>348</v>
      </c>
      <c r="W36" s="158">
        <v>2831</v>
      </c>
      <c r="X36" s="158">
        <v>30</v>
      </c>
      <c r="Y36" s="155" t="s">
        <v>250</v>
      </c>
      <c r="Z36" s="154">
        <v>3190</v>
      </c>
      <c r="AA36" s="154">
        <v>30</v>
      </c>
      <c r="AB36" s="159" t="s">
        <v>13</v>
      </c>
      <c r="AC36" s="158">
        <v>3494</v>
      </c>
      <c r="AD36" s="158">
        <v>30</v>
      </c>
      <c r="AE36" s="155" t="s">
        <v>348</v>
      </c>
      <c r="AF36" s="154">
        <v>3877</v>
      </c>
      <c r="AG36" s="154">
        <v>30</v>
      </c>
      <c r="AH36" s="159" t="s">
        <v>256</v>
      </c>
      <c r="AI36" s="158">
        <v>4295</v>
      </c>
      <c r="AJ36" s="158">
        <v>30</v>
      </c>
      <c r="AK36" s="155"/>
      <c r="AL36" s="154"/>
      <c r="AM36" s="154">
        <v>30</v>
      </c>
      <c r="AN36" s="159"/>
      <c r="AO36" s="158"/>
      <c r="AP36" s="158">
        <v>30</v>
      </c>
      <c r="AQ36" s="155"/>
      <c r="AR36" s="154"/>
      <c r="AS36" s="154">
        <v>30</v>
      </c>
      <c r="AT36" s="159"/>
      <c r="AU36" s="158"/>
      <c r="AV36" s="158">
        <v>30</v>
      </c>
      <c r="AW36" s="155"/>
      <c r="AX36" s="154"/>
      <c r="AY36" s="154">
        <v>30</v>
      </c>
      <c r="AZ36" s="159"/>
      <c r="BA36" s="158"/>
      <c r="BB36" s="158">
        <v>30</v>
      </c>
      <c r="BC36" s="155"/>
      <c r="BD36" s="154"/>
      <c r="BE36" s="154">
        <v>30</v>
      </c>
      <c r="BF36" s="159"/>
      <c r="BG36" s="158"/>
      <c r="BH36" s="158">
        <v>30</v>
      </c>
      <c r="BI36" s="155"/>
      <c r="BJ36" s="154"/>
      <c r="BK36" s="154">
        <v>30</v>
      </c>
      <c r="BL36" s="159"/>
      <c r="BM36" s="158"/>
      <c r="BN36" s="158">
        <v>30</v>
      </c>
      <c r="BO36" s="155" t="s">
        <v>256</v>
      </c>
      <c r="BP36" s="154">
        <v>4295</v>
      </c>
      <c r="BQ36" s="154">
        <v>30</v>
      </c>
    </row>
    <row r="37" spans="1:69" s="125" customFormat="1" ht="18.75" customHeight="1" x14ac:dyDescent="0.25">
      <c r="A37" s="155" t="s">
        <v>332</v>
      </c>
      <c r="B37" s="154">
        <v>356</v>
      </c>
      <c r="C37" s="154">
        <v>31</v>
      </c>
      <c r="D37" s="159" t="s">
        <v>330</v>
      </c>
      <c r="E37" s="158">
        <v>703</v>
      </c>
      <c r="F37" s="158">
        <v>31</v>
      </c>
      <c r="G37" s="155" t="s">
        <v>332</v>
      </c>
      <c r="H37" s="154">
        <v>1121</v>
      </c>
      <c r="I37" s="154">
        <v>31</v>
      </c>
      <c r="J37" s="159" t="s">
        <v>13</v>
      </c>
      <c r="K37" s="158">
        <v>1507</v>
      </c>
      <c r="L37" s="158">
        <v>31</v>
      </c>
      <c r="M37" s="155" t="s">
        <v>28</v>
      </c>
      <c r="N37" s="154">
        <v>1878</v>
      </c>
      <c r="O37" s="154">
        <v>31</v>
      </c>
      <c r="P37" s="159" t="s">
        <v>322</v>
      </c>
      <c r="Q37" s="158">
        <v>2183</v>
      </c>
      <c r="R37" s="158">
        <v>31</v>
      </c>
      <c r="S37" s="155" t="s">
        <v>3</v>
      </c>
      <c r="T37" s="154">
        <v>2459</v>
      </c>
      <c r="U37" s="154">
        <v>31</v>
      </c>
      <c r="V37" s="159" t="s">
        <v>247</v>
      </c>
      <c r="W37" s="158">
        <v>2799</v>
      </c>
      <c r="X37" s="158">
        <v>31</v>
      </c>
      <c r="Y37" s="155" t="s">
        <v>281</v>
      </c>
      <c r="Z37" s="154">
        <v>3109</v>
      </c>
      <c r="AA37" s="154">
        <v>31</v>
      </c>
      <c r="AB37" s="159" t="s">
        <v>332</v>
      </c>
      <c r="AC37" s="158">
        <v>3444</v>
      </c>
      <c r="AD37" s="158">
        <v>31</v>
      </c>
      <c r="AE37" s="155" t="s">
        <v>332</v>
      </c>
      <c r="AF37" s="154">
        <v>3872</v>
      </c>
      <c r="AG37" s="154">
        <v>31</v>
      </c>
      <c r="AH37" s="159" t="s">
        <v>254</v>
      </c>
      <c r="AI37" s="158">
        <v>4274</v>
      </c>
      <c r="AJ37" s="158">
        <v>31</v>
      </c>
      <c r="AK37" s="155"/>
      <c r="AL37" s="154"/>
      <c r="AM37" s="154">
        <v>31</v>
      </c>
      <c r="AN37" s="159"/>
      <c r="AO37" s="158"/>
      <c r="AP37" s="158">
        <v>31</v>
      </c>
      <c r="AQ37" s="155"/>
      <c r="AR37" s="154"/>
      <c r="AS37" s="154">
        <v>31</v>
      </c>
      <c r="AT37" s="159"/>
      <c r="AU37" s="158"/>
      <c r="AV37" s="158">
        <v>31</v>
      </c>
      <c r="AW37" s="155"/>
      <c r="AX37" s="154"/>
      <c r="AY37" s="154">
        <v>31</v>
      </c>
      <c r="AZ37" s="159"/>
      <c r="BA37" s="158"/>
      <c r="BB37" s="158">
        <v>31</v>
      </c>
      <c r="BC37" s="155"/>
      <c r="BD37" s="154"/>
      <c r="BE37" s="154">
        <v>31</v>
      </c>
      <c r="BF37" s="159"/>
      <c r="BG37" s="158"/>
      <c r="BH37" s="158">
        <v>31</v>
      </c>
      <c r="BI37" s="155"/>
      <c r="BJ37" s="154"/>
      <c r="BK37" s="154">
        <v>31</v>
      </c>
      <c r="BL37" s="159"/>
      <c r="BM37" s="158"/>
      <c r="BN37" s="158">
        <v>31</v>
      </c>
      <c r="BO37" s="155" t="s">
        <v>254</v>
      </c>
      <c r="BP37" s="154">
        <v>4274</v>
      </c>
      <c r="BQ37" s="154">
        <v>31</v>
      </c>
    </row>
    <row r="38" spans="1:69" s="125" customFormat="1" ht="18.75" customHeight="1" x14ac:dyDescent="0.25">
      <c r="A38" s="155" t="s">
        <v>244</v>
      </c>
      <c r="B38" s="154">
        <v>351</v>
      </c>
      <c r="C38" s="154">
        <v>32</v>
      </c>
      <c r="D38" s="159" t="s">
        <v>23</v>
      </c>
      <c r="E38" s="158">
        <v>697</v>
      </c>
      <c r="F38" s="158">
        <v>32</v>
      </c>
      <c r="G38" s="155" t="s">
        <v>81</v>
      </c>
      <c r="H38" s="154">
        <v>1114</v>
      </c>
      <c r="I38" s="154">
        <v>32</v>
      </c>
      <c r="J38" s="159" t="s">
        <v>255</v>
      </c>
      <c r="K38" s="158">
        <v>1495</v>
      </c>
      <c r="L38" s="158">
        <v>32</v>
      </c>
      <c r="M38" s="155" t="s">
        <v>229</v>
      </c>
      <c r="N38" s="154">
        <v>1876</v>
      </c>
      <c r="O38" s="154">
        <v>32</v>
      </c>
      <c r="P38" s="159" t="s">
        <v>247</v>
      </c>
      <c r="Q38" s="158">
        <v>2140</v>
      </c>
      <c r="R38" s="158">
        <v>32</v>
      </c>
      <c r="S38" s="155" t="s">
        <v>247</v>
      </c>
      <c r="T38" s="154">
        <v>2453</v>
      </c>
      <c r="U38" s="154">
        <v>32</v>
      </c>
      <c r="V38" s="159" t="s">
        <v>8</v>
      </c>
      <c r="W38" s="158">
        <v>2763</v>
      </c>
      <c r="X38" s="158">
        <v>32</v>
      </c>
      <c r="Y38" s="155" t="s">
        <v>256</v>
      </c>
      <c r="Z38" s="154">
        <v>3077</v>
      </c>
      <c r="AA38" s="154">
        <v>32</v>
      </c>
      <c r="AB38" s="159" t="s">
        <v>254</v>
      </c>
      <c r="AC38" s="158">
        <v>3401</v>
      </c>
      <c r="AD38" s="158">
        <v>32</v>
      </c>
      <c r="AE38" s="155" t="s">
        <v>254</v>
      </c>
      <c r="AF38" s="154">
        <v>3843</v>
      </c>
      <c r="AG38" s="154">
        <v>32</v>
      </c>
      <c r="AH38" s="159" t="s">
        <v>19</v>
      </c>
      <c r="AI38" s="158">
        <v>4273</v>
      </c>
      <c r="AJ38" s="158">
        <v>32</v>
      </c>
      <c r="AK38" s="155"/>
      <c r="AL38" s="154"/>
      <c r="AM38" s="154">
        <v>32</v>
      </c>
      <c r="AN38" s="159"/>
      <c r="AO38" s="158"/>
      <c r="AP38" s="158">
        <v>32</v>
      </c>
      <c r="AQ38" s="155"/>
      <c r="AR38" s="154"/>
      <c r="AS38" s="154">
        <v>32</v>
      </c>
      <c r="AT38" s="159"/>
      <c r="AU38" s="158"/>
      <c r="AV38" s="158">
        <v>32</v>
      </c>
      <c r="AW38" s="155"/>
      <c r="AX38" s="154"/>
      <c r="AY38" s="154">
        <v>32</v>
      </c>
      <c r="AZ38" s="159"/>
      <c r="BA38" s="158"/>
      <c r="BB38" s="158">
        <v>32</v>
      </c>
      <c r="BC38" s="155"/>
      <c r="BD38" s="154"/>
      <c r="BE38" s="154">
        <v>32</v>
      </c>
      <c r="BF38" s="159"/>
      <c r="BG38" s="158"/>
      <c r="BH38" s="158">
        <v>32</v>
      </c>
      <c r="BI38" s="155"/>
      <c r="BJ38" s="154"/>
      <c r="BK38" s="154">
        <v>32</v>
      </c>
      <c r="BL38" s="159"/>
      <c r="BM38" s="158"/>
      <c r="BN38" s="158">
        <v>32</v>
      </c>
      <c r="BO38" s="155" t="s">
        <v>19</v>
      </c>
      <c r="BP38" s="154">
        <v>4273</v>
      </c>
      <c r="BQ38" s="154">
        <v>32</v>
      </c>
    </row>
    <row r="39" spans="1:69" s="125" customFormat="1" ht="18.75" customHeight="1" x14ac:dyDescent="0.25">
      <c r="A39" s="155" t="s">
        <v>25</v>
      </c>
      <c r="B39" s="154">
        <v>350</v>
      </c>
      <c r="C39" s="154">
        <v>33</v>
      </c>
      <c r="D39" s="159" t="s">
        <v>10</v>
      </c>
      <c r="E39" s="158">
        <v>671</v>
      </c>
      <c r="F39" s="158">
        <v>33</v>
      </c>
      <c r="G39" s="155" t="s">
        <v>12</v>
      </c>
      <c r="H39" s="154">
        <v>1077</v>
      </c>
      <c r="I39" s="154">
        <v>33</v>
      </c>
      <c r="J39" s="159" t="s">
        <v>12</v>
      </c>
      <c r="K39" s="158">
        <v>1492</v>
      </c>
      <c r="L39" s="158">
        <v>33</v>
      </c>
      <c r="M39" s="155" t="s">
        <v>348</v>
      </c>
      <c r="N39" s="154">
        <v>1862</v>
      </c>
      <c r="O39" s="154">
        <v>33</v>
      </c>
      <c r="P39" s="159" t="s">
        <v>332</v>
      </c>
      <c r="Q39" s="158">
        <v>2127</v>
      </c>
      <c r="R39" s="158">
        <v>33</v>
      </c>
      <c r="S39" s="155" t="s">
        <v>255</v>
      </c>
      <c r="T39" s="154">
        <v>2445</v>
      </c>
      <c r="U39" s="154">
        <v>33</v>
      </c>
      <c r="V39" s="159" t="s">
        <v>255</v>
      </c>
      <c r="W39" s="158">
        <v>2704</v>
      </c>
      <c r="X39" s="158">
        <v>33</v>
      </c>
      <c r="Y39" s="155" t="s">
        <v>13</v>
      </c>
      <c r="Z39" s="154">
        <v>3070</v>
      </c>
      <c r="AA39" s="154">
        <v>33</v>
      </c>
      <c r="AB39" s="159" t="s">
        <v>281</v>
      </c>
      <c r="AC39" s="158">
        <v>3336</v>
      </c>
      <c r="AD39" s="158">
        <v>33</v>
      </c>
      <c r="AE39" s="155" t="s">
        <v>250</v>
      </c>
      <c r="AF39" s="154">
        <v>3789</v>
      </c>
      <c r="AG39" s="154">
        <v>33</v>
      </c>
      <c r="AH39" s="159" t="s">
        <v>32</v>
      </c>
      <c r="AI39" s="158">
        <v>4232</v>
      </c>
      <c r="AJ39" s="158">
        <v>33</v>
      </c>
      <c r="AK39" s="155"/>
      <c r="AL39" s="154"/>
      <c r="AM39" s="154">
        <v>33</v>
      </c>
      <c r="AN39" s="159"/>
      <c r="AO39" s="158"/>
      <c r="AP39" s="158">
        <v>33</v>
      </c>
      <c r="AQ39" s="155"/>
      <c r="AR39" s="154"/>
      <c r="AS39" s="154">
        <v>33</v>
      </c>
      <c r="AT39" s="159"/>
      <c r="AU39" s="158"/>
      <c r="AV39" s="158">
        <v>33</v>
      </c>
      <c r="AW39" s="155"/>
      <c r="AX39" s="154"/>
      <c r="AY39" s="154">
        <v>33</v>
      </c>
      <c r="AZ39" s="159"/>
      <c r="BA39" s="158"/>
      <c r="BB39" s="158">
        <v>33</v>
      </c>
      <c r="BC39" s="155"/>
      <c r="BD39" s="154"/>
      <c r="BE39" s="154">
        <v>33</v>
      </c>
      <c r="BF39" s="159"/>
      <c r="BG39" s="158"/>
      <c r="BH39" s="158">
        <v>33</v>
      </c>
      <c r="BI39" s="155"/>
      <c r="BJ39" s="154"/>
      <c r="BK39" s="154">
        <v>33</v>
      </c>
      <c r="BL39" s="159"/>
      <c r="BM39" s="158"/>
      <c r="BN39" s="158">
        <v>33</v>
      </c>
      <c r="BO39" s="155" t="s">
        <v>32</v>
      </c>
      <c r="BP39" s="154">
        <v>4232</v>
      </c>
      <c r="BQ39" s="154">
        <v>33</v>
      </c>
    </row>
    <row r="40" spans="1:69" s="125" customFormat="1" ht="18.75" customHeight="1" x14ac:dyDescent="0.25">
      <c r="A40" s="155" t="s">
        <v>254</v>
      </c>
      <c r="B40" s="154">
        <v>350</v>
      </c>
      <c r="C40" s="154">
        <v>34</v>
      </c>
      <c r="D40" s="159" t="s">
        <v>247</v>
      </c>
      <c r="E40" s="158">
        <v>668</v>
      </c>
      <c r="F40" s="158">
        <v>34</v>
      </c>
      <c r="G40" s="155" t="s">
        <v>13</v>
      </c>
      <c r="H40" s="154">
        <v>1060</v>
      </c>
      <c r="I40" s="154">
        <v>34</v>
      </c>
      <c r="J40" s="159" t="s">
        <v>281</v>
      </c>
      <c r="K40" s="158">
        <v>1475</v>
      </c>
      <c r="L40" s="158">
        <v>34</v>
      </c>
      <c r="M40" s="155" t="s">
        <v>13</v>
      </c>
      <c r="N40" s="154">
        <v>1826</v>
      </c>
      <c r="O40" s="154">
        <v>34</v>
      </c>
      <c r="P40" s="159" t="s">
        <v>18</v>
      </c>
      <c r="Q40" s="158">
        <v>2110</v>
      </c>
      <c r="R40" s="158">
        <v>34</v>
      </c>
      <c r="S40" s="155" t="s">
        <v>36</v>
      </c>
      <c r="T40" s="154">
        <v>2440</v>
      </c>
      <c r="U40" s="154">
        <v>34</v>
      </c>
      <c r="V40" s="159" t="s">
        <v>32</v>
      </c>
      <c r="W40" s="158">
        <v>2687</v>
      </c>
      <c r="X40" s="158">
        <v>34</v>
      </c>
      <c r="Y40" s="155" t="s">
        <v>254</v>
      </c>
      <c r="Z40" s="154">
        <v>3021</v>
      </c>
      <c r="AA40" s="154">
        <v>34</v>
      </c>
      <c r="AB40" s="159" t="s">
        <v>256</v>
      </c>
      <c r="AC40" s="158">
        <v>3302</v>
      </c>
      <c r="AD40" s="158">
        <v>34</v>
      </c>
      <c r="AE40" s="155" t="s">
        <v>10</v>
      </c>
      <c r="AF40" s="154">
        <v>3727</v>
      </c>
      <c r="AG40" s="154">
        <v>34</v>
      </c>
      <c r="AH40" s="159" t="s">
        <v>348</v>
      </c>
      <c r="AI40" s="158">
        <v>4168</v>
      </c>
      <c r="AJ40" s="158">
        <v>34</v>
      </c>
      <c r="AK40" s="155"/>
      <c r="AL40" s="154"/>
      <c r="AM40" s="154">
        <v>34</v>
      </c>
      <c r="AN40" s="159"/>
      <c r="AO40" s="158"/>
      <c r="AP40" s="158">
        <v>34</v>
      </c>
      <c r="AQ40" s="155"/>
      <c r="AR40" s="154"/>
      <c r="AS40" s="154">
        <v>34</v>
      </c>
      <c r="AT40" s="159"/>
      <c r="AU40" s="158"/>
      <c r="AV40" s="158">
        <v>34</v>
      </c>
      <c r="AW40" s="155"/>
      <c r="AX40" s="154"/>
      <c r="AY40" s="154">
        <v>34</v>
      </c>
      <c r="AZ40" s="159"/>
      <c r="BA40" s="158"/>
      <c r="BB40" s="158">
        <v>34</v>
      </c>
      <c r="BC40" s="155"/>
      <c r="BD40" s="154"/>
      <c r="BE40" s="154">
        <v>34</v>
      </c>
      <c r="BF40" s="159"/>
      <c r="BG40" s="158"/>
      <c r="BH40" s="158">
        <v>34</v>
      </c>
      <c r="BI40" s="155"/>
      <c r="BJ40" s="154"/>
      <c r="BK40" s="154">
        <v>34</v>
      </c>
      <c r="BL40" s="159"/>
      <c r="BM40" s="158"/>
      <c r="BN40" s="158">
        <v>34</v>
      </c>
      <c r="BO40" s="155" t="s">
        <v>348</v>
      </c>
      <c r="BP40" s="154">
        <v>4168</v>
      </c>
      <c r="BQ40" s="154">
        <v>34</v>
      </c>
    </row>
    <row r="41" spans="1:69" s="125" customFormat="1" ht="18.75" customHeight="1" x14ac:dyDescent="0.25">
      <c r="A41" s="155" t="s">
        <v>23</v>
      </c>
      <c r="B41" s="154">
        <v>340</v>
      </c>
      <c r="C41" s="154">
        <v>35</v>
      </c>
      <c r="D41" s="159" t="s">
        <v>8</v>
      </c>
      <c r="E41" s="158">
        <v>643</v>
      </c>
      <c r="F41" s="158">
        <v>35</v>
      </c>
      <c r="G41" s="155" t="s">
        <v>10</v>
      </c>
      <c r="H41" s="154">
        <v>1057</v>
      </c>
      <c r="I41" s="154">
        <v>35</v>
      </c>
      <c r="J41" s="159" t="s">
        <v>83</v>
      </c>
      <c r="K41" s="158">
        <v>1464</v>
      </c>
      <c r="L41" s="158">
        <v>35</v>
      </c>
      <c r="M41" s="155" t="s">
        <v>81</v>
      </c>
      <c r="N41" s="154">
        <v>1796</v>
      </c>
      <c r="O41" s="154">
        <v>35</v>
      </c>
      <c r="P41" s="159" t="s">
        <v>348</v>
      </c>
      <c r="Q41" s="158">
        <v>2063</v>
      </c>
      <c r="R41" s="158">
        <v>35</v>
      </c>
      <c r="S41" s="155" t="s">
        <v>348</v>
      </c>
      <c r="T41" s="154">
        <v>2382</v>
      </c>
      <c r="U41" s="154">
        <v>35</v>
      </c>
      <c r="V41" s="159" t="s">
        <v>332</v>
      </c>
      <c r="W41" s="158">
        <v>2654</v>
      </c>
      <c r="X41" s="158">
        <v>35</v>
      </c>
      <c r="Y41" s="155" t="s">
        <v>10</v>
      </c>
      <c r="Z41" s="154">
        <v>2959</v>
      </c>
      <c r="AA41" s="154">
        <v>35</v>
      </c>
      <c r="AB41" s="159" t="s">
        <v>247</v>
      </c>
      <c r="AC41" s="158">
        <v>3249</v>
      </c>
      <c r="AD41" s="158">
        <v>35</v>
      </c>
      <c r="AE41" s="155" t="s">
        <v>19</v>
      </c>
      <c r="AF41" s="154">
        <v>3718</v>
      </c>
      <c r="AG41" s="154">
        <v>35</v>
      </c>
      <c r="AH41" s="159" t="s">
        <v>39</v>
      </c>
      <c r="AI41" s="158">
        <v>4156</v>
      </c>
      <c r="AJ41" s="158">
        <v>35</v>
      </c>
      <c r="AK41" s="155"/>
      <c r="AL41" s="154"/>
      <c r="AM41" s="154">
        <v>35</v>
      </c>
      <c r="AN41" s="159"/>
      <c r="AO41" s="158"/>
      <c r="AP41" s="158">
        <v>35</v>
      </c>
      <c r="AQ41" s="155"/>
      <c r="AR41" s="154"/>
      <c r="AS41" s="154">
        <v>35</v>
      </c>
      <c r="AT41" s="159"/>
      <c r="AU41" s="158"/>
      <c r="AV41" s="158">
        <v>35</v>
      </c>
      <c r="AW41" s="155"/>
      <c r="AX41" s="154"/>
      <c r="AY41" s="154">
        <v>35</v>
      </c>
      <c r="AZ41" s="159"/>
      <c r="BA41" s="158"/>
      <c r="BB41" s="158">
        <v>35</v>
      </c>
      <c r="BC41" s="155"/>
      <c r="BD41" s="154"/>
      <c r="BE41" s="154">
        <v>35</v>
      </c>
      <c r="BF41" s="159"/>
      <c r="BG41" s="158"/>
      <c r="BH41" s="158">
        <v>35</v>
      </c>
      <c r="BI41" s="155"/>
      <c r="BJ41" s="154"/>
      <c r="BK41" s="154">
        <v>35</v>
      </c>
      <c r="BL41" s="159"/>
      <c r="BM41" s="158"/>
      <c r="BN41" s="158">
        <v>35</v>
      </c>
      <c r="BO41" s="155" t="s">
        <v>39</v>
      </c>
      <c r="BP41" s="154">
        <v>4156</v>
      </c>
      <c r="BQ41" s="154">
        <v>35</v>
      </c>
    </row>
    <row r="42" spans="1:69" s="125" customFormat="1" ht="18.75" customHeight="1" x14ac:dyDescent="0.25">
      <c r="A42" s="155" t="s">
        <v>252</v>
      </c>
      <c r="B42" s="154">
        <v>339</v>
      </c>
      <c r="C42" s="154">
        <v>36</v>
      </c>
      <c r="D42" s="159" t="s">
        <v>13</v>
      </c>
      <c r="E42" s="158">
        <v>640</v>
      </c>
      <c r="F42" s="158">
        <v>36</v>
      </c>
      <c r="G42" s="155" t="s">
        <v>255</v>
      </c>
      <c r="H42" s="154">
        <v>1051</v>
      </c>
      <c r="I42" s="154">
        <v>36</v>
      </c>
      <c r="J42" s="159" t="s">
        <v>81</v>
      </c>
      <c r="K42" s="158">
        <v>1450</v>
      </c>
      <c r="L42" s="158">
        <v>36</v>
      </c>
      <c r="M42" s="155" t="s">
        <v>244</v>
      </c>
      <c r="N42" s="154">
        <v>1752</v>
      </c>
      <c r="O42" s="154">
        <v>36</v>
      </c>
      <c r="P42" s="159" t="s">
        <v>83</v>
      </c>
      <c r="Q42" s="158">
        <v>2053</v>
      </c>
      <c r="R42" s="158">
        <v>36</v>
      </c>
      <c r="S42" s="155" t="s">
        <v>256</v>
      </c>
      <c r="T42" s="154">
        <v>2361</v>
      </c>
      <c r="U42" s="154">
        <v>36</v>
      </c>
      <c r="V42" s="159" t="s">
        <v>10</v>
      </c>
      <c r="W42" s="158">
        <v>2642</v>
      </c>
      <c r="X42" s="158">
        <v>36</v>
      </c>
      <c r="Y42" s="155" t="s">
        <v>247</v>
      </c>
      <c r="Z42" s="154">
        <v>2956</v>
      </c>
      <c r="AA42" s="154">
        <v>36</v>
      </c>
      <c r="AB42" s="159" t="s">
        <v>8</v>
      </c>
      <c r="AC42" s="158">
        <v>3208</v>
      </c>
      <c r="AD42" s="158">
        <v>36</v>
      </c>
      <c r="AE42" s="155" t="s">
        <v>256</v>
      </c>
      <c r="AF42" s="154">
        <v>3687</v>
      </c>
      <c r="AG42" s="154">
        <v>36</v>
      </c>
      <c r="AH42" s="159" t="s">
        <v>10</v>
      </c>
      <c r="AI42" s="158">
        <v>4139</v>
      </c>
      <c r="AJ42" s="158">
        <v>36</v>
      </c>
      <c r="AK42" s="155"/>
      <c r="AL42" s="154"/>
      <c r="AM42" s="154">
        <v>36</v>
      </c>
      <c r="AN42" s="159"/>
      <c r="AO42" s="158"/>
      <c r="AP42" s="158">
        <v>36</v>
      </c>
      <c r="AQ42" s="155"/>
      <c r="AR42" s="154"/>
      <c r="AS42" s="154">
        <v>36</v>
      </c>
      <c r="AT42" s="159"/>
      <c r="AU42" s="158"/>
      <c r="AV42" s="158">
        <v>36</v>
      </c>
      <c r="AW42" s="155"/>
      <c r="AX42" s="154"/>
      <c r="AY42" s="154">
        <v>36</v>
      </c>
      <c r="AZ42" s="159"/>
      <c r="BA42" s="158"/>
      <c r="BB42" s="158">
        <v>36</v>
      </c>
      <c r="BC42" s="155"/>
      <c r="BD42" s="154"/>
      <c r="BE42" s="154">
        <v>36</v>
      </c>
      <c r="BF42" s="159"/>
      <c r="BG42" s="158"/>
      <c r="BH42" s="158">
        <v>36</v>
      </c>
      <c r="BI42" s="155"/>
      <c r="BJ42" s="154"/>
      <c r="BK42" s="154">
        <v>36</v>
      </c>
      <c r="BL42" s="159"/>
      <c r="BM42" s="158"/>
      <c r="BN42" s="158">
        <v>36</v>
      </c>
      <c r="BO42" s="155" t="s">
        <v>10</v>
      </c>
      <c r="BP42" s="154">
        <v>4139</v>
      </c>
      <c r="BQ42" s="154">
        <v>36</v>
      </c>
    </row>
    <row r="43" spans="1:69" s="125" customFormat="1" ht="18.75" customHeight="1" x14ac:dyDescent="0.25">
      <c r="A43" s="155" t="s">
        <v>85</v>
      </c>
      <c r="B43" s="154">
        <v>334</v>
      </c>
      <c r="C43" s="154">
        <v>37</v>
      </c>
      <c r="D43" s="160" t="s">
        <v>83</v>
      </c>
      <c r="E43" s="158">
        <v>637</v>
      </c>
      <c r="F43" s="158">
        <v>37</v>
      </c>
      <c r="G43" s="155" t="s">
        <v>244</v>
      </c>
      <c r="H43" s="154">
        <v>1027</v>
      </c>
      <c r="I43" s="154">
        <v>37</v>
      </c>
      <c r="J43" s="159" t="s">
        <v>247</v>
      </c>
      <c r="K43" s="158">
        <v>1430</v>
      </c>
      <c r="L43" s="158">
        <v>37</v>
      </c>
      <c r="M43" s="155" t="s">
        <v>281</v>
      </c>
      <c r="N43" s="154">
        <v>1745</v>
      </c>
      <c r="O43" s="154">
        <v>37</v>
      </c>
      <c r="P43" s="159" t="s">
        <v>256</v>
      </c>
      <c r="Q43" s="158">
        <v>2013</v>
      </c>
      <c r="R43" s="158">
        <v>37</v>
      </c>
      <c r="S43" s="155" t="s">
        <v>332</v>
      </c>
      <c r="T43" s="154">
        <v>2359</v>
      </c>
      <c r="U43" s="154">
        <v>37</v>
      </c>
      <c r="V43" s="159" t="s">
        <v>36</v>
      </c>
      <c r="W43" s="158">
        <v>2638</v>
      </c>
      <c r="X43" s="158">
        <v>37</v>
      </c>
      <c r="Y43" s="155" t="s">
        <v>255</v>
      </c>
      <c r="Z43" s="154">
        <v>2943</v>
      </c>
      <c r="AA43" s="154">
        <v>37</v>
      </c>
      <c r="AB43" s="159" t="s">
        <v>10</v>
      </c>
      <c r="AC43" s="158">
        <v>3177</v>
      </c>
      <c r="AD43" s="158">
        <v>37</v>
      </c>
      <c r="AE43" s="155" t="s">
        <v>230</v>
      </c>
      <c r="AF43" s="154">
        <v>3665</v>
      </c>
      <c r="AG43" s="154">
        <v>37</v>
      </c>
      <c r="AH43" s="159" t="s">
        <v>230</v>
      </c>
      <c r="AI43" s="158">
        <v>4067</v>
      </c>
      <c r="AJ43" s="158">
        <v>37</v>
      </c>
      <c r="AK43" s="155"/>
      <c r="AL43" s="154"/>
      <c r="AM43" s="154">
        <v>37</v>
      </c>
      <c r="AN43" s="159"/>
      <c r="AO43" s="158"/>
      <c r="AP43" s="158">
        <v>37</v>
      </c>
      <c r="AQ43" s="155"/>
      <c r="AR43" s="154"/>
      <c r="AS43" s="154">
        <v>37</v>
      </c>
      <c r="AT43" s="159"/>
      <c r="AU43" s="158"/>
      <c r="AV43" s="158">
        <v>37</v>
      </c>
      <c r="AW43" s="155"/>
      <c r="AX43" s="154"/>
      <c r="AY43" s="154">
        <v>37</v>
      </c>
      <c r="AZ43" s="159"/>
      <c r="BA43" s="158"/>
      <c r="BB43" s="158">
        <v>37</v>
      </c>
      <c r="BC43" s="155"/>
      <c r="BD43" s="154"/>
      <c r="BE43" s="154">
        <v>37</v>
      </c>
      <c r="BF43" s="159"/>
      <c r="BG43" s="158"/>
      <c r="BH43" s="158">
        <v>37</v>
      </c>
      <c r="BI43" s="155"/>
      <c r="BJ43" s="154"/>
      <c r="BK43" s="154">
        <v>37</v>
      </c>
      <c r="BL43" s="159"/>
      <c r="BM43" s="158"/>
      <c r="BN43" s="158">
        <v>37</v>
      </c>
      <c r="BO43" s="155" t="s">
        <v>230</v>
      </c>
      <c r="BP43" s="154">
        <v>4067</v>
      </c>
      <c r="BQ43" s="154">
        <v>37</v>
      </c>
    </row>
    <row r="44" spans="1:69" s="125" customFormat="1" ht="18.75" customHeight="1" x14ac:dyDescent="0.25">
      <c r="A44" s="155" t="s">
        <v>228</v>
      </c>
      <c r="B44" s="154">
        <v>328</v>
      </c>
      <c r="C44" s="154">
        <v>38</v>
      </c>
      <c r="D44" s="159" t="s">
        <v>229</v>
      </c>
      <c r="E44" s="158">
        <v>615</v>
      </c>
      <c r="F44" s="158">
        <v>38</v>
      </c>
      <c r="G44" s="155" t="s">
        <v>229</v>
      </c>
      <c r="H44" s="154">
        <v>1005</v>
      </c>
      <c r="I44" s="154">
        <v>38</v>
      </c>
      <c r="J44" s="159" t="s">
        <v>256</v>
      </c>
      <c r="K44" s="158">
        <v>1400</v>
      </c>
      <c r="L44" s="158">
        <v>38</v>
      </c>
      <c r="M44" s="155" t="s">
        <v>247</v>
      </c>
      <c r="N44" s="154">
        <v>1733</v>
      </c>
      <c r="O44" s="154">
        <v>38</v>
      </c>
      <c r="P44" s="159" t="s">
        <v>81</v>
      </c>
      <c r="Q44" s="158">
        <v>2002</v>
      </c>
      <c r="R44" s="158">
        <v>38</v>
      </c>
      <c r="S44" s="155" t="s">
        <v>19</v>
      </c>
      <c r="T44" s="154">
        <v>2321</v>
      </c>
      <c r="U44" s="154">
        <v>38</v>
      </c>
      <c r="V44" s="159" t="s">
        <v>256</v>
      </c>
      <c r="W44" s="158">
        <v>2618</v>
      </c>
      <c r="X44" s="158">
        <v>38</v>
      </c>
      <c r="Y44" s="155" t="s">
        <v>8</v>
      </c>
      <c r="Z44" s="154">
        <v>2902</v>
      </c>
      <c r="AA44" s="154">
        <v>38</v>
      </c>
      <c r="AB44" s="159" t="s">
        <v>39</v>
      </c>
      <c r="AC44" s="158">
        <v>3157</v>
      </c>
      <c r="AD44" s="158">
        <v>38</v>
      </c>
      <c r="AE44" s="155" t="s">
        <v>39</v>
      </c>
      <c r="AF44" s="154">
        <v>3661</v>
      </c>
      <c r="AG44" s="154">
        <v>38</v>
      </c>
      <c r="AH44" s="159" t="s">
        <v>250</v>
      </c>
      <c r="AI44" s="158">
        <v>4049</v>
      </c>
      <c r="AJ44" s="158">
        <v>38</v>
      </c>
      <c r="AK44" s="155"/>
      <c r="AL44" s="154"/>
      <c r="AM44" s="154">
        <v>38</v>
      </c>
      <c r="AN44" s="159"/>
      <c r="AO44" s="158"/>
      <c r="AP44" s="158">
        <v>38</v>
      </c>
      <c r="AQ44" s="155"/>
      <c r="AR44" s="154"/>
      <c r="AS44" s="154">
        <v>38</v>
      </c>
      <c r="AT44" s="159"/>
      <c r="AU44" s="158"/>
      <c r="AV44" s="158">
        <v>38</v>
      </c>
      <c r="AW44" s="155"/>
      <c r="AX44" s="154"/>
      <c r="AY44" s="154">
        <v>38</v>
      </c>
      <c r="AZ44" s="159"/>
      <c r="BA44" s="158"/>
      <c r="BB44" s="158">
        <v>38</v>
      </c>
      <c r="BC44" s="155"/>
      <c r="BD44" s="154"/>
      <c r="BE44" s="154">
        <v>38</v>
      </c>
      <c r="BF44" s="159"/>
      <c r="BG44" s="158"/>
      <c r="BH44" s="158">
        <v>38</v>
      </c>
      <c r="BI44" s="155"/>
      <c r="BJ44" s="154"/>
      <c r="BK44" s="154">
        <v>38</v>
      </c>
      <c r="BL44" s="159"/>
      <c r="BM44" s="158"/>
      <c r="BN44" s="158">
        <v>38</v>
      </c>
      <c r="BO44" s="155" t="s">
        <v>250</v>
      </c>
      <c r="BP44" s="154">
        <v>4049</v>
      </c>
      <c r="BQ44" s="154">
        <v>38</v>
      </c>
    </row>
    <row r="45" spans="1:69" s="125" customFormat="1" ht="18.75" customHeight="1" x14ac:dyDescent="0.25">
      <c r="A45" s="155" t="s">
        <v>247</v>
      </c>
      <c r="B45" s="154">
        <v>326</v>
      </c>
      <c r="C45" s="154">
        <v>39</v>
      </c>
      <c r="D45" s="159" t="s">
        <v>281</v>
      </c>
      <c r="E45" s="158">
        <v>585</v>
      </c>
      <c r="F45" s="158">
        <v>39</v>
      </c>
      <c r="G45" s="155" t="s">
        <v>256</v>
      </c>
      <c r="H45" s="154">
        <v>962</v>
      </c>
      <c r="I45" s="154">
        <v>39</v>
      </c>
      <c r="J45" s="159" t="s">
        <v>10</v>
      </c>
      <c r="K45" s="158">
        <v>1352</v>
      </c>
      <c r="L45" s="158">
        <v>39</v>
      </c>
      <c r="M45" s="155" t="s">
        <v>10</v>
      </c>
      <c r="N45" s="154">
        <v>1715</v>
      </c>
      <c r="O45" s="154">
        <v>39</v>
      </c>
      <c r="P45" s="159" t="s">
        <v>3</v>
      </c>
      <c r="Q45" s="158">
        <v>2000</v>
      </c>
      <c r="R45" s="158">
        <v>39</v>
      </c>
      <c r="S45" s="155" t="s">
        <v>10</v>
      </c>
      <c r="T45" s="154">
        <v>2264</v>
      </c>
      <c r="U45" s="154">
        <v>39</v>
      </c>
      <c r="V45" s="159" t="s">
        <v>39</v>
      </c>
      <c r="W45" s="158">
        <v>2609</v>
      </c>
      <c r="X45" s="158">
        <v>39</v>
      </c>
      <c r="Y45" s="155" t="s">
        <v>18</v>
      </c>
      <c r="Z45" s="154">
        <v>2900</v>
      </c>
      <c r="AA45" s="154">
        <v>39</v>
      </c>
      <c r="AB45" s="159" t="s">
        <v>18</v>
      </c>
      <c r="AC45" s="158">
        <v>3157</v>
      </c>
      <c r="AD45" s="158">
        <v>39</v>
      </c>
      <c r="AE45" s="155" t="s">
        <v>247</v>
      </c>
      <c r="AF45" s="154">
        <v>3641</v>
      </c>
      <c r="AG45" s="154">
        <v>39</v>
      </c>
      <c r="AH45" s="159" t="s">
        <v>247</v>
      </c>
      <c r="AI45" s="158">
        <v>4040</v>
      </c>
      <c r="AJ45" s="158">
        <v>39</v>
      </c>
      <c r="AK45" s="155"/>
      <c r="AL45" s="154"/>
      <c r="AM45" s="154">
        <v>39</v>
      </c>
      <c r="AN45" s="159"/>
      <c r="AO45" s="158"/>
      <c r="AP45" s="158">
        <v>39</v>
      </c>
      <c r="AQ45" s="155"/>
      <c r="AR45" s="154"/>
      <c r="AS45" s="154">
        <v>39</v>
      </c>
      <c r="AT45" s="159"/>
      <c r="AU45" s="158"/>
      <c r="AV45" s="158">
        <v>39</v>
      </c>
      <c r="AW45" s="155"/>
      <c r="AX45" s="154"/>
      <c r="AY45" s="154">
        <v>39</v>
      </c>
      <c r="AZ45" s="159"/>
      <c r="BA45" s="158"/>
      <c r="BB45" s="158">
        <v>39</v>
      </c>
      <c r="BC45" s="155"/>
      <c r="BD45" s="154"/>
      <c r="BE45" s="154">
        <v>39</v>
      </c>
      <c r="BF45" s="159"/>
      <c r="BG45" s="158"/>
      <c r="BH45" s="158">
        <v>39</v>
      </c>
      <c r="BI45" s="155"/>
      <c r="BJ45" s="154"/>
      <c r="BK45" s="154">
        <v>39</v>
      </c>
      <c r="BL45" s="159"/>
      <c r="BM45" s="158"/>
      <c r="BN45" s="158">
        <v>39</v>
      </c>
      <c r="BO45" s="155" t="s">
        <v>247</v>
      </c>
      <c r="BP45" s="154">
        <v>4040</v>
      </c>
      <c r="BQ45" s="154">
        <v>39</v>
      </c>
    </row>
    <row r="46" spans="1:69" s="125" customFormat="1" ht="18.75" customHeight="1" x14ac:dyDescent="0.25">
      <c r="A46" s="155" t="s">
        <v>255</v>
      </c>
      <c r="B46" s="154">
        <v>308</v>
      </c>
      <c r="C46" s="154">
        <v>40</v>
      </c>
      <c r="D46" s="159" t="s">
        <v>244</v>
      </c>
      <c r="E46" s="158">
        <v>568</v>
      </c>
      <c r="F46" s="158">
        <v>40</v>
      </c>
      <c r="G46" s="155" t="s">
        <v>251</v>
      </c>
      <c r="H46" s="154">
        <v>961</v>
      </c>
      <c r="I46" s="154">
        <v>40</v>
      </c>
      <c r="J46" s="159" t="s">
        <v>229</v>
      </c>
      <c r="K46" s="158">
        <v>1308</v>
      </c>
      <c r="L46" s="158">
        <v>40</v>
      </c>
      <c r="M46" s="155" t="s">
        <v>256</v>
      </c>
      <c r="N46" s="154">
        <v>1689</v>
      </c>
      <c r="O46" s="154">
        <v>40</v>
      </c>
      <c r="P46" s="159" t="s">
        <v>10</v>
      </c>
      <c r="Q46" s="158">
        <v>1982</v>
      </c>
      <c r="R46" s="158">
        <v>40</v>
      </c>
      <c r="S46" s="155" t="s">
        <v>18</v>
      </c>
      <c r="T46" s="154">
        <v>2260</v>
      </c>
      <c r="U46" s="154">
        <v>40</v>
      </c>
      <c r="V46" s="159" t="s">
        <v>281</v>
      </c>
      <c r="W46" s="158">
        <v>2596</v>
      </c>
      <c r="X46" s="158">
        <v>40</v>
      </c>
      <c r="Y46" s="155" t="s">
        <v>39</v>
      </c>
      <c r="Z46" s="154">
        <v>2882</v>
      </c>
      <c r="AA46" s="154">
        <v>40</v>
      </c>
      <c r="AB46" s="159" t="s">
        <v>230</v>
      </c>
      <c r="AC46" s="158">
        <v>3127</v>
      </c>
      <c r="AD46" s="158">
        <v>40</v>
      </c>
      <c r="AE46" s="155" t="s">
        <v>8</v>
      </c>
      <c r="AF46" s="154">
        <v>3589</v>
      </c>
      <c r="AG46" s="154">
        <v>40</v>
      </c>
      <c r="AH46" s="159" t="s">
        <v>8</v>
      </c>
      <c r="AI46" s="158">
        <v>3991</v>
      </c>
      <c r="AJ46" s="158">
        <v>40</v>
      </c>
      <c r="AK46" s="155"/>
      <c r="AL46" s="154"/>
      <c r="AM46" s="154">
        <v>40</v>
      </c>
      <c r="AN46" s="159"/>
      <c r="AO46" s="158"/>
      <c r="AP46" s="158">
        <v>40</v>
      </c>
      <c r="AQ46" s="155"/>
      <c r="AR46" s="154"/>
      <c r="AS46" s="154">
        <v>40</v>
      </c>
      <c r="AT46" s="159"/>
      <c r="AU46" s="158"/>
      <c r="AV46" s="158">
        <v>40</v>
      </c>
      <c r="AW46" s="155"/>
      <c r="AX46" s="154"/>
      <c r="AY46" s="154">
        <v>40</v>
      </c>
      <c r="AZ46" s="159"/>
      <c r="BA46" s="158"/>
      <c r="BB46" s="158">
        <v>40</v>
      </c>
      <c r="BC46" s="155"/>
      <c r="BD46" s="154"/>
      <c r="BE46" s="154">
        <v>40</v>
      </c>
      <c r="BF46" s="159"/>
      <c r="BG46" s="158"/>
      <c r="BH46" s="158">
        <v>40</v>
      </c>
      <c r="BI46" s="155"/>
      <c r="BJ46" s="154"/>
      <c r="BK46" s="154">
        <v>40</v>
      </c>
      <c r="BL46" s="159"/>
      <c r="BM46" s="158"/>
      <c r="BN46" s="158">
        <v>40</v>
      </c>
      <c r="BO46" s="155" t="s">
        <v>8</v>
      </c>
      <c r="BP46" s="154">
        <v>3991</v>
      </c>
      <c r="BQ46" s="154">
        <v>40</v>
      </c>
    </row>
    <row r="47" spans="1:69" s="125" customFormat="1" ht="18.75" customHeight="1" x14ac:dyDescent="0.25">
      <c r="A47" s="155" t="s">
        <v>330</v>
      </c>
      <c r="B47" s="154">
        <v>303</v>
      </c>
      <c r="C47" s="154">
        <v>41</v>
      </c>
      <c r="D47" s="159" t="s">
        <v>251</v>
      </c>
      <c r="E47" s="158">
        <v>558</v>
      </c>
      <c r="F47" s="158">
        <v>41</v>
      </c>
      <c r="G47" s="155" t="s">
        <v>46</v>
      </c>
      <c r="H47" s="154">
        <v>936</v>
      </c>
      <c r="I47" s="154">
        <v>41</v>
      </c>
      <c r="J47" s="159" t="s">
        <v>251</v>
      </c>
      <c r="K47" s="158">
        <v>1277</v>
      </c>
      <c r="L47" s="158">
        <v>41</v>
      </c>
      <c r="M47" s="155" t="s">
        <v>83</v>
      </c>
      <c r="N47" s="154">
        <v>1682</v>
      </c>
      <c r="O47" s="154">
        <v>41</v>
      </c>
      <c r="P47" s="159" t="s">
        <v>244</v>
      </c>
      <c r="Q47" s="158">
        <v>1928</v>
      </c>
      <c r="R47" s="158">
        <v>41</v>
      </c>
      <c r="S47" s="155" t="s">
        <v>39</v>
      </c>
      <c r="T47" s="154">
        <v>2246</v>
      </c>
      <c r="U47" s="154">
        <v>41</v>
      </c>
      <c r="V47" s="159" t="s">
        <v>18</v>
      </c>
      <c r="W47" s="158">
        <v>2541</v>
      </c>
      <c r="X47" s="158">
        <v>41</v>
      </c>
      <c r="Y47" s="155" t="s">
        <v>230</v>
      </c>
      <c r="Z47" s="154">
        <v>2874</v>
      </c>
      <c r="AA47" s="154">
        <v>41</v>
      </c>
      <c r="AB47" s="159" t="s">
        <v>255</v>
      </c>
      <c r="AC47" s="158">
        <v>3116</v>
      </c>
      <c r="AD47" s="158">
        <v>41</v>
      </c>
      <c r="AE47" s="155" t="s">
        <v>36</v>
      </c>
      <c r="AF47" s="154">
        <v>3443</v>
      </c>
      <c r="AG47" s="154">
        <v>41</v>
      </c>
      <c r="AH47" s="159" t="s">
        <v>255</v>
      </c>
      <c r="AI47" s="158">
        <v>3838</v>
      </c>
      <c r="AJ47" s="158">
        <v>41</v>
      </c>
      <c r="AK47" s="155"/>
      <c r="AL47" s="154"/>
      <c r="AM47" s="154">
        <v>41</v>
      </c>
      <c r="AN47" s="159"/>
      <c r="AO47" s="158"/>
      <c r="AP47" s="158">
        <v>41</v>
      </c>
      <c r="AQ47" s="155"/>
      <c r="AR47" s="154"/>
      <c r="AS47" s="154">
        <v>41</v>
      </c>
      <c r="AT47" s="159"/>
      <c r="AU47" s="158"/>
      <c r="AV47" s="158">
        <v>41</v>
      </c>
      <c r="AW47" s="155"/>
      <c r="AX47" s="154"/>
      <c r="AY47" s="154">
        <v>41</v>
      </c>
      <c r="AZ47" s="159"/>
      <c r="BA47" s="158"/>
      <c r="BB47" s="158">
        <v>41</v>
      </c>
      <c r="BC47" s="155"/>
      <c r="BD47" s="154"/>
      <c r="BE47" s="154">
        <v>41</v>
      </c>
      <c r="BF47" s="159"/>
      <c r="BG47" s="158"/>
      <c r="BH47" s="158">
        <v>41</v>
      </c>
      <c r="BI47" s="155"/>
      <c r="BJ47" s="154"/>
      <c r="BK47" s="154">
        <v>41</v>
      </c>
      <c r="BL47" s="159"/>
      <c r="BM47" s="158"/>
      <c r="BN47" s="158">
        <v>41</v>
      </c>
      <c r="BO47" s="155" t="s">
        <v>255</v>
      </c>
      <c r="BP47" s="154">
        <v>3838</v>
      </c>
      <c r="BQ47" s="154">
        <v>41</v>
      </c>
    </row>
    <row r="48" spans="1:69" s="125" customFormat="1" ht="18.75" customHeight="1" x14ac:dyDescent="0.25">
      <c r="A48" s="155" t="s">
        <v>46</v>
      </c>
      <c r="B48" s="154">
        <v>301</v>
      </c>
      <c r="C48" s="154">
        <v>42</v>
      </c>
      <c r="D48" s="159" t="s">
        <v>249</v>
      </c>
      <c r="E48" s="158">
        <v>546</v>
      </c>
      <c r="F48" s="158">
        <v>42</v>
      </c>
      <c r="G48" s="155" t="s">
        <v>281</v>
      </c>
      <c r="H48" s="154">
        <v>888</v>
      </c>
      <c r="I48" s="154">
        <v>42</v>
      </c>
      <c r="J48" s="159" t="s">
        <v>46</v>
      </c>
      <c r="K48" s="158">
        <v>1223</v>
      </c>
      <c r="L48" s="158">
        <v>42</v>
      </c>
      <c r="M48" s="155" t="s">
        <v>19</v>
      </c>
      <c r="N48" s="154">
        <v>1640</v>
      </c>
      <c r="O48" s="154">
        <v>42</v>
      </c>
      <c r="P48" s="159" t="s">
        <v>19</v>
      </c>
      <c r="Q48" s="158">
        <v>1911</v>
      </c>
      <c r="R48" s="158">
        <v>42</v>
      </c>
      <c r="S48" s="155" t="s">
        <v>81</v>
      </c>
      <c r="T48" s="154">
        <v>2214</v>
      </c>
      <c r="U48" s="154">
        <v>42</v>
      </c>
      <c r="V48" s="159" t="s">
        <v>19</v>
      </c>
      <c r="W48" s="158">
        <v>2504</v>
      </c>
      <c r="X48" s="158">
        <v>42</v>
      </c>
      <c r="Y48" s="155" t="s">
        <v>19</v>
      </c>
      <c r="Z48" s="154">
        <v>2756</v>
      </c>
      <c r="AA48" s="154">
        <v>42</v>
      </c>
      <c r="AB48" s="159" t="s">
        <v>19</v>
      </c>
      <c r="AC48" s="158">
        <v>3099</v>
      </c>
      <c r="AD48" s="158">
        <v>42</v>
      </c>
      <c r="AE48" s="155" t="s">
        <v>255</v>
      </c>
      <c r="AF48" s="154">
        <v>3360</v>
      </c>
      <c r="AG48" s="154">
        <v>42</v>
      </c>
      <c r="AH48" s="159" t="s">
        <v>36</v>
      </c>
      <c r="AI48" s="158">
        <v>3828</v>
      </c>
      <c r="AJ48" s="158">
        <v>42</v>
      </c>
      <c r="AK48" s="155"/>
      <c r="AL48" s="154"/>
      <c r="AM48" s="154">
        <v>42</v>
      </c>
      <c r="AN48" s="159"/>
      <c r="AO48" s="158"/>
      <c r="AP48" s="158">
        <v>42</v>
      </c>
      <c r="AQ48" s="155"/>
      <c r="AR48" s="154"/>
      <c r="AS48" s="154">
        <v>42</v>
      </c>
      <c r="AT48" s="159"/>
      <c r="AU48" s="158"/>
      <c r="AV48" s="158">
        <v>42</v>
      </c>
      <c r="AW48" s="155"/>
      <c r="AX48" s="154"/>
      <c r="AY48" s="154">
        <v>42</v>
      </c>
      <c r="AZ48" s="159"/>
      <c r="BA48" s="158"/>
      <c r="BB48" s="158">
        <v>42</v>
      </c>
      <c r="BC48" s="155"/>
      <c r="BD48" s="154"/>
      <c r="BE48" s="154">
        <v>42</v>
      </c>
      <c r="BF48" s="159"/>
      <c r="BG48" s="158"/>
      <c r="BH48" s="158">
        <v>42</v>
      </c>
      <c r="BI48" s="155"/>
      <c r="BJ48" s="154"/>
      <c r="BK48" s="154">
        <v>42</v>
      </c>
      <c r="BL48" s="159"/>
      <c r="BM48" s="158"/>
      <c r="BN48" s="158">
        <v>42</v>
      </c>
      <c r="BO48" s="155" t="s">
        <v>36</v>
      </c>
      <c r="BP48" s="154">
        <v>3828</v>
      </c>
      <c r="BQ48" s="154">
        <v>42</v>
      </c>
    </row>
    <row r="49" spans="1:69" s="125" customFormat="1" ht="18.75" customHeight="1" x14ac:dyDescent="0.25">
      <c r="A49" s="155" t="s">
        <v>19</v>
      </c>
      <c r="B49" s="154">
        <v>292</v>
      </c>
      <c r="C49" s="154">
        <v>43</v>
      </c>
      <c r="D49" s="159" t="s">
        <v>28</v>
      </c>
      <c r="E49" s="158">
        <v>545</v>
      </c>
      <c r="F49" s="158">
        <v>43</v>
      </c>
      <c r="G49" s="155" t="s">
        <v>28</v>
      </c>
      <c r="H49" s="154">
        <v>850</v>
      </c>
      <c r="I49" s="154">
        <v>43</v>
      </c>
      <c r="J49" s="159" t="s">
        <v>246</v>
      </c>
      <c r="K49" s="158">
        <v>1221</v>
      </c>
      <c r="L49" s="158">
        <v>43</v>
      </c>
      <c r="M49" s="155" t="s">
        <v>3</v>
      </c>
      <c r="N49" s="154">
        <v>1640</v>
      </c>
      <c r="O49" s="154">
        <v>43</v>
      </c>
      <c r="P49" s="159" t="s">
        <v>281</v>
      </c>
      <c r="Q49" s="158">
        <v>1872</v>
      </c>
      <c r="R49" s="158">
        <v>43</v>
      </c>
      <c r="S49" s="155" t="s">
        <v>281</v>
      </c>
      <c r="T49" s="154">
        <v>2185</v>
      </c>
      <c r="U49" s="154">
        <v>43</v>
      </c>
      <c r="V49" s="159" t="s">
        <v>252</v>
      </c>
      <c r="W49" s="158">
        <v>2481</v>
      </c>
      <c r="X49" s="158">
        <v>43</v>
      </c>
      <c r="Y49" s="155" t="s">
        <v>36</v>
      </c>
      <c r="Z49" s="154">
        <v>2722</v>
      </c>
      <c r="AA49" s="154">
        <v>43</v>
      </c>
      <c r="AB49" s="159" t="s">
        <v>46</v>
      </c>
      <c r="AC49" s="158">
        <v>2920</v>
      </c>
      <c r="AD49" s="158">
        <v>43</v>
      </c>
      <c r="AE49" s="155" t="s">
        <v>18</v>
      </c>
      <c r="AF49" s="154">
        <v>3350</v>
      </c>
      <c r="AG49" s="154">
        <v>43</v>
      </c>
      <c r="AH49" s="159" t="s">
        <v>18</v>
      </c>
      <c r="AI49" s="158">
        <v>3759</v>
      </c>
      <c r="AJ49" s="158">
        <v>43</v>
      </c>
      <c r="AK49" s="155"/>
      <c r="AL49" s="154"/>
      <c r="AM49" s="154">
        <v>43</v>
      </c>
      <c r="AN49" s="159"/>
      <c r="AO49" s="158"/>
      <c r="AP49" s="158">
        <v>43</v>
      </c>
      <c r="AQ49" s="155"/>
      <c r="AR49" s="154"/>
      <c r="AS49" s="154">
        <v>43</v>
      </c>
      <c r="AT49" s="159"/>
      <c r="AU49" s="158"/>
      <c r="AV49" s="158">
        <v>43</v>
      </c>
      <c r="AW49" s="155"/>
      <c r="AX49" s="154"/>
      <c r="AY49" s="154">
        <v>43</v>
      </c>
      <c r="AZ49" s="159"/>
      <c r="BA49" s="158"/>
      <c r="BB49" s="158">
        <v>43</v>
      </c>
      <c r="BC49" s="155"/>
      <c r="BD49" s="154"/>
      <c r="BE49" s="154">
        <v>43</v>
      </c>
      <c r="BF49" s="159"/>
      <c r="BG49" s="158"/>
      <c r="BH49" s="158">
        <v>43</v>
      </c>
      <c r="BI49" s="155"/>
      <c r="BJ49" s="154"/>
      <c r="BK49" s="154">
        <v>43</v>
      </c>
      <c r="BL49" s="159"/>
      <c r="BM49" s="158"/>
      <c r="BN49" s="158">
        <v>43</v>
      </c>
      <c r="BO49" s="155" t="s">
        <v>18</v>
      </c>
      <c r="BP49" s="154">
        <v>3759</v>
      </c>
      <c r="BQ49" s="154">
        <v>43</v>
      </c>
    </row>
    <row r="50" spans="1:69" s="125" customFormat="1" ht="18.75" customHeight="1" x14ac:dyDescent="0.25">
      <c r="A50" s="155" t="s">
        <v>253</v>
      </c>
      <c r="B50" s="154">
        <v>282</v>
      </c>
      <c r="C50" s="154">
        <v>44</v>
      </c>
      <c r="D50" s="159" t="s">
        <v>230</v>
      </c>
      <c r="E50" s="158">
        <v>532</v>
      </c>
      <c r="F50" s="158">
        <v>44</v>
      </c>
      <c r="G50" s="155" t="s">
        <v>330</v>
      </c>
      <c r="H50" s="154">
        <v>849</v>
      </c>
      <c r="I50" s="154">
        <v>44</v>
      </c>
      <c r="J50" s="159" t="s">
        <v>3</v>
      </c>
      <c r="K50" s="158">
        <v>1188</v>
      </c>
      <c r="L50" s="158">
        <v>44</v>
      </c>
      <c r="M50" s="155" t="s">
        <v>46</v>
      </c>
      <c r="N50" s="154">
        <v>1527</v>
      </c>
      <c r="O50" s="154">
        <v>44</v>
      </c>
      <c r="P50" s="159" t="s">
        <v>46</v>
      </c>
      <c r="Q50" s="158">
        <v>1865</v>
      </c>
      <c r="R50" s="158">
        <v>44</v>
      </c>
      <c r="S50" s="155" t="s">
        <v>46</v>
      </c>
      <c r="T50" s="154">
        <v>2150</v>
      </c>
      <c r="U50" s="154">
        <v>44</v>
      </c>
      <c r="V50" s="159" t="s">
        <v>81</v>
      </c>
      <c r="W50" s="158">
        <v>2473</v>
      </c>
      <c r="X50" s="158">
        <v>44</v>
      </c>
      <c r="Y50" s="155" t="s">
        <v>81</v>
      </c>
      <c r="Z50" s="154">
        <v>2692</v>
      </c>
      <c r="AA50" s="154">
        <v>44</v>
      </c>
      <c r="AB50" s="159" t="s">
        <v>36</v>
      </c>
      <c r="AC50" s="158">
        <v>2916</v>
      </c>
      <c r="AD50" s="158">
        <v>44</v>
      </c>
      <c r="AE50" s="155" t="s">
        <v>251</v>
      </c>
      <c r="AF50" s="154">
        <v>3266</v>
      </c>
      <c r="AG50" s="154">
        <v>44</v>
      </c>
      <c r="AH50" s="159" t="s">
        <v>46</v>
      </c>
      <c r="AI50" s="158">
        <v>3635</v>
      </c>
      <c r="AJ50" s="158">
        <v>44</v>
      </c>
      <c r="AK50" s="155"/>
      <c r="AL50" s="154"/>
      <c r="AM50" s="154">
        <v>44</v>
      </c>
      <c r="AN50" s="159"/>
      <c r="AO50" s="158"/>
      <c r="AP50" s="158">
        <v>44</v>
      </c>
      <c r="AQ50" s="155"/>
      <c r="AR50" s="154"/>
      <c r="AS50" s="154">
        <v>44</v>
      </c>
      <c r="AT50" s="159"/>
      <c r="AU50" s="158"/>
      <c r="AV50" s="158">
        <v>44</v>
      </c>
      <c r="AW50" s="155"/>
      <c r="AX50" s="154"/>
      <c r="AY50" s="154">
        <v>44</v>
      </c>
      <c r="AZ50" s="159"/>
      <c r="BA50" s="158"/>
      <c r="BB50" s="158">
        <v>44</v>
      </c>
      <c r="BC50" s="155"/>
      <c r="BD50" s="154"/>
      <c r="BE50" s="154">
        <v>44</v>
      </c>
      <c r="BF50" s="159"/>
      <c r="BG50" s="158"/>
      <c r="BH50" s="158">
        <v>44</v>
      </c>
      <c r="BI50" s="155"/>
      <c r="BJ50" s="154"/>
      <c r="BK50" s="154">
        <v>44</v>
      </c>
      <c r="BL50" s="159"/>
      <c r="BM50" s="158"/>
      <c r="BN50" s="158">
        <v>44</v>
      </c>
      <c r="BO50" s="155" t="s">
        <v>46</v>
      </c>
      <c r="BP50" s="154">
        <v>3635</v>
      </c>
      <c r="BQ50" s="154">
        <v>44</v>
      </c>
    </row>
    <row r="51" spans="1:69" s="125" customFormat="1" ht="18.75" customHeight="1" x14ac:dyDescent="0.25">
      <c r="A51" s="155" t="s">
        <v>10</v>
      </c>
      <c r="B51" s="154">
        <v>271</v>
      </c>
      <c r="C51" s="154">
        <v>45</v>
      </c>
      <c r="D51" s="159" t="s">
        <v>39</v>
      </c>
      <c r="E51" s="158">
        <v>525</v>
      </c>
      <c r="F51" s="158">
        <v>45</v>
      </c>
      <c r="G51" s="155" t="s">
        <v>246</v>
      </c>
      <c r="H51" s="154">
        <v>832</v>
      </c>
      <c r="I51" s="154">
        <v>45</v>
      </c>
      <c r="J51" s="159" t="s">
        <v>28</v>
      </c>
      <c r="K51" s="158">
        <v>1187</v>
      </c>
      <c r="L51" s="158">
        <v>45</v>
      </c>
      <c r="M51" s="155" t="s">
        <v>39</v>
      </c>
      <c r="N51" s="154">
        <v>1516</v>
      </c>
      <c r="O51" s="154">
        <v>45</v>
      </c>
      <c r="P51" s="159" t="s">
        <v>39</v>
      </c>
      <c r="Q51" s="158">
        <v>1819</v>
      </c>
      <c r="R51" s="158">
        <v>45</v>
      </c>
      <c r="S51" s="155" t="s">
        <v>244</v>
      </c>
      <c r="T51" s="154">
        <v>2106</v>
      </c>
      <c r="U51" s="154">
        <v>45</v>
      </c>
      <c r="V51" s="159" t="s">
        <v>246</v>
      </c>
      <c r="W51" s="158">
        <v>2407</v>
      </c>
      <c r="X51" s="158">
        <v>45</v>
      </c>
      <c r="Y51" s="155" t="s">
        <v>246</v>
      </c>
      <c r="Z51" s="154">
        <v>2645</v>
      </c>
      <c r="AA51" s="154">
        <v>45</v>
      </c>
      <c r="AB51" s="159" t="s">
        <v>81</v>
      </c>
      <c r="AC51" s="158">
        <v>2865</v>
      </c>
      <c r="AD51" s="158">
        <v>45</v>
      </c>
      <c r="AE51" s="155" t="s">
        <v>46</v>
      </c>
      <c r="AF51" s="154">
        <v>3264</v>
      </c>
      <c r="AG51" s="154">
        <v>45</v>
      </c>
      <c r="AH51" s="159" t="s">
        <v>251</v>
      </c>
      <c r="AI51" s="158">
        <v>3615</v>
      </c>
      <c r="AJ51" s="158">
        <v>45</v>
      </c>
      <c r="AK51" s="155"/>
      <c r="AL51" s="154"/>
      <c r="AM51" s="154">
        <v>45</v>
      </c>
      <c r="AN51" s="159"/>
      <c r="AO51" s="158"/>
      <c r="AP51" s="158">
        <v>45</v>
      </c>
      <c r="AQ51" s="155"/>
      <c r="AR51" s="154"/>
      <c r="AS51" s="154">
        <v>45</v>
      </c>
      <c r="AT51" s="159"/>
      <c r="AU51" s="158"/>
      <c r="AV51" s="158">
        <v>45</v>
      </c>
      <c r="AW51" s="155"/>
      <c r="AX51" s="154"/>
      <c r="AY51" s="154">
        <v>45</v>
      </c>
      <c r="AZ51" s="159"/>
      <c r="BA51" s="158"/>
      <c r="BB51" s="158">
        <v>45</v>
      </c>
      <c r="BC51" s="155"/>
      <c r="BD51" s="154"/>
      <c r="BE51" s="154">
        <v>45</v>
      </c>
      <c r="BF51" s="159"/>
      <c r="BG51" s="158"/>
      <c r="BH51" s="158">
        <v>45</v>
      </c>
      <c r="BI51" s="155"/>
      <c r="BJ51" s="154"/>
      <c r="BK51" s="154">
        <v>45</v>
      </c>
      <c r="BL51" s="159"/>
      <c r="BM51" s="158"/>
      <c r="BN51" s="158">
        <v>45</v>
      </c>
      <c r="BO51" s="155" t="s">
        <v>251</v>
      </c>
      <c r="BP51" s="154">
        <v>3615</v>
      </c>
      <c r="BQ51" s="154">
        <v>45</v>
      </c>
    </row>
    <row r="52" spans="1:69" s="125" customFormat="1" ht="18.75" customHeight="1" x14ac:dyDescent="0.25">
      <c r="A52" s="155" t="s">
        <v>3</v>
      </c>
      <c r="B52" s="154">
        <v>258</v>
      </c>
      <c r="C52" s="154">
        <v>46</v>
      </c>
      <c r="D52" s="159" t="s">
        <v>252</v>
      </c>
      <c r="E52" s="158">
        <v>515</v>
      </c>
      <c r="F52" s="158">
        <v>46</v>
      </c>
      <c r="G52" s="155" t="s">
        <v>249</v>
      </c>
      <c r="H52" s="154">
        <v>825</v>
      </c>
      <c r="I52" s="154">
        <v>46</v>
      </c>
      <c r="J52" s="159" t="s">
        <v>330</v>
      </c>
      <c r="K52" s="158">
        <v>1118</v>
      </c>
      <c r="L52" s="158">
        <v>46</v>
      </c>
      <c r="M52" s="155" t="s">
        <v>252</v>
      </c>
      <c r="N52" s="154">
        <v>1497</v>
      </c>
      <c r="O52" s="154">
        <v>46</v>
      </c>
      <c r="P52" s="159" t="s">
        <v>246</v>
      </c>
      <c r="Q52" s="158">
        <v>1791</v>
      </c>
      <c r="R52" s="158">
        <v>46</v>
      </c>
      <c r="S52" s="155" t="s">
        <v>252</v>
      </c>
      <c r="T52" s="154">
        <v>2099</v>
      </c>
      <c r="U52" s="154">
        <v>46</v>
      </c>
      <c r="V52" s="159" t="s">
        <v>230</v>
      </c>
      <c r="W52" s="158">
        <v>2372</v>
      </c>
      <c r="X52" s="158">
        <v>46</v>
      </c>
      <c r="Y52" s="155" t="s">
        <v>252</v>
      </c>
      <c r="Z52" s="154">
        <v>2613</v>
      </c>
      <c r="AA52" s="154">
        <v>46</v>
      </c>
      <c r="AB52" s="159" t="s">
        <v>246</v>
      </c>
      <c r="AC52" s="158">
        <v>2864</v>
      </c>
      <c r="AD52" s="158">
        <v>46</v>
      </c>
      <c r="AE52" s="155" t="s">
        <v>252</v>
      </c>
      <c r="AF52" s="154">
        <v>3228</v>
      </c>
      <c r="AG52" s="154">
        <v>46</v>
      </c>
      <c r="AH52" s="159" t="s">
        <v>246</v>
      </c>
      <c r="AI52" s="158">
        <v>3612</v>
      </c>
      <c r="AJ52" s="158">
        <v>46</v>
      </c>
      <c r="AK52" s="155"/>
      <c r="AL52" s="154"/>
      <c r="AM52" s="154">
        <v>46</v>
      </c>
      <c r="AN52" s="159"/>
      <c r="AO52" s="158"/>
      <c r="AP52" s="158">
        <v>46</v>
      </c>
      <c r="AQ52" s="155"/>
      <c r="AR52" s="154"/>
      <c r="AS52" s="154">
        <v>46</v>
      </c>
      <c r="AT52" s="159"/>
      <c r="AU52" s="158"/>
      <c r="AV52" s="158">
        <v>46</v>
      </c>
      <c r="AW52" s="155"/>
      <c r="AX52" s="154"/>
      <c r="AY52" s="154">
        <v>46</v>
      </c>
      <c r="AZ52" s="159"/>
      <c r="BA52" s="158"/>
      <c r="BB52" s="158">
        <v>46</v>
      </c>
      <c r="BC52" s="155"/>
      <c r="BD52" s="154"/>
      <c r="BE52" s="154">
        <v>46</v>
      </c>
      <c r="BF52" s="159"/>
      <c r="BG52" s="158"/>
      <c r="BH52" s="158">
        <v>46</v>
      </c>
      <c r="BI52" s="155"/>
      <c r="BJ52" s="154"/>
      <c r="BK52" s="154">
        <v>46</v>
      </c>
      <c r="BL52" s="159"/>
      <c r="BM52" s="158"/>
      <c r="BN52" s="158">
        <v>46</v>
      </c>
      <c r="BO52" s="155" t="s">
        <v>246</v>
      </c>
      <c r="BP52" s="154">
        <v>3612</v>
      </c>
      <c r="BQ52" s="154">
        <v>46</v>
      </c>
    </row>
    <row r="53" spans="1:69" s="125" customFormat="1" ht="18.75" customHeight="1" x14ac:dyDescent="0.25">
      <c r="A53" s="155" t="s">
        <v>83</v>
      </c>
      <c r="B53" s="154">
        <v>247</v>
      </c>
      <c r="C53" s="154">
        <v>47</v>
      </c>
      <c r="D53" s="159" t="s">
        <v>19</v>
      </c>
      <c r="E53" s="158">
        <v>488</v>
      </c>
      <c r="F53" s="158">
        <v>47</v>
      </c>
      <c r="G53" s="155" t="s">
        <v>252</v>
      </c>
      <c r="H53" s="154">
        <v>824</v>
      </c>
      <c r="I53" s="154">
        <v>47</v>
      </c>
      <c r="J53" s="159" t="s">
        <v>249</v>
      </c>
      <c r="K53" s="158">
        <v>1101</v>
      </c>
      <c r="L53" s="158">
        <v>47</v>
      </c>
      <c r="M53" s="155" t="s">
        <v>246</v>
      </c>
      <c r="N53" s="154">
        <v>1479</v>
      </c>
      <c r="O53" s="154">
        <v>47</v>
      </c>
      <c r="P53" s="159" t="s">
        <v>251</v>
      </c>
      <c r="Q53" s="158">
        <v>1726</v>
      </c>
      <c r="R53" s="158">
        <v>47</v>
      </c>
      <c r="S53" s="155" t="s">
        <v>246</v>
      </c>
      <c r="T53" s="154">
        <v>2049</v>
      </c>
      <c r="U53" s="154">
        <v>47</v>
      </c>
      <c r="V53" s="159" t="s">
        <v>46</v>
      </c>
      <c r="W53" s="158">
        <v>2340</v>
      </c>
      <c r="X53" s="158">
        <v>47</v>
      </c>
      <c r="Y53" s="155" t="s">
        <v>46</v>
      </c>
      <c r="Z53" s="154">
        <v>2566</v>
      </c>
      <c r="AA53" s="154">
        <v>47</v>
      </c>
      <c r="AB53" s="159" t="s">
        <v>228</v>
      </c>
      <c r="AC53" s="158">
        <v>2848</v>
      </c>
      <c r="AD53" s="158">
        <v>47</v>
      </c>
      <c r="AE53" s="155" t="s">
        <v>246</v>
      </c>
      <c r="AF53" s="154">
        <v>3202</v>
      </c>
      <c r="AG53" s="154">
        <v>47</v>
      </c>
      <c r="AH53" s="159" t="s">
        <v>228</v>
      </c>
      <c r="AI53" s="158">
        <v>3548</v>
      </c>
      <c r="AJ53" s="158">
        <v>47</v>
      </c>
      <c r="AK53" s="155"/>
      <c r="AL53" s="154"/>
      <c r="AM53" s="154">
        <v>47</v>
      </c>
      <c r="AN53" s="159"/>
      <c r="AO53" s="158"/>
      <c r="AP53" s="158">
        <v>47</v>
      </c>
      <c r="AQ53" s="155"/>
      <c r="AR53" s="154"/>
      <c r="AS53" s="154">
        <v>47</v>
      </c>
      <c r="AT53" s="159"/>
      <c r="AU53" s="158"/>
      <c r="AV53" s="158">
        <v>47</v>
      </c>
      <c r="AW53" s="155"/>
      <c r="AX53" s="154"/>
      <c r="AY53" s="154">
        <v>47</v>
      </c>
      <c r="AZ53" s="159"/>
      <c r="BA53" s="158"/>
      <c r="BB53" s="158">
        <v>47</v>
      </c>
      <c r="BC53" s="155"/>
      <c r="BD53" s="154"/>
      <c r="BE53" s="154">
        <v>47</v>
      </c>
      <c r="BF53" s="159"/>
      <c r="BG53" s="158"/>
      <c r="BH53" s="158">
        <v>47</v>
      </c>
      <c r="BI53" s="155"/>
      <c r="BJ53" s="154"/>
      <c r="BK53" s="154">
        <v>47</v>
      </c>
      <c r="BL53" s="159"/>
      <c r="BM53" s="158"/>
      <c r="BN53" s="158">
        <v>47</v>
      </c>
      <c r="BO53" s="155" t="s">
        <v>228</v>
      </c>
      <c r="BP53" s="154">
        <v>3548</v>
      </c>
      <c r="BQ53" s="154">
        <v>47</v>
      </c>
    </row>
    <row r="54" spans="1:69" s="125" customFormat="1" ht="18.75" customHeight="1" x14ac:dyDescent="0.25">
      <c r="A54" s="155" t="s">
        <v>39</v>
      </c>
      <c r="B54" s="154">
        <v>211</v>
      </c>
      <c r="C54" s="154">
        <v>48</v>
      </c>
      <c r="D54" s="159" t="s">
        <v>46</v>
      </c>
      <c r="E54" s="158">
        <v>463</v>
      </c>
      <c r="F54" s="158">
        <v>48</v>
      </c>
      <c r="G54" s="155" t="s">
        <v>3</v>
      </c>
      <c r="H54" s="154">
        <v>779</v>
      </c>
      <c r="I54" s="154">
        <v>48</v>
      </c>
      <c r="J54" s="159" t="s">
        <v>39</v>
      </c>
      <c r="K54" s="158">
        <v>1055</v>
      </c>
      <c r="L54" s="158">
        <v>48</v>
      </c>
      <c r="M54" s="155" t="s">
        <v>330</v>
      </c>
      <c r="N54" s="154">
        <v>1473</v>
      </c>
      <c r="O54" s="154">
        <v>48</v>
      </c>
      <c r="P54" s="159" t="s">
        <v>252</v>
      </c>
      <c r="Q54" s="158">
        <v>1680</v>
      </c>
      <c r="R54" s="158">
        <v>48</v>
      </c>
      <c r="S54" s="155" t="s">
        <v>251</v>
      </c>
      <c r="T54" s="154">
        <v>2035</v>
      </c>
      <c r="U54" s="154">
        <v>48</v>
      </c>
      <c r="V54" s="159" t="s">
        <v>251</v>
      </c>
      <c r="W54" s="158">
        <v>2267</v>
      </c>
      <c r="X54" s="158">
        <v>48</v>
      </c>
      <c r="Y54" s="155" t="s">
        <v>228</v>
      </c>
      <c r="Z54" s="154">
        <v>2560</v>
      </c>
      <c r="AA54" s="154">
        <v>48</v>
      </c>
      <c r="AB54" s="159" t="s">
        <v>252</v>
      </c>
      <c r="AC54" s="158">
        <v>2845</v>
      </c>
      <c r="AD54" s="158">
        <v>48</v>
      </c>
      <c r="AE54" s="155" t="s">
        <v>228</v>
      </c>
      <c r="AF54" s="154">
        <v>3116</v>
      </c>
      <c r="AG54" s="154">
        <v>48</v>
      </c>
      <c r="AH54" s="159" t="s">
        <v>81</v>
      </c>
      <c r="AI54" s="158">
        <v>3476</v>
      </c>
      <c r="AJ54" s="158">
        <v>48</v>
      </c>
      <c r="AK54" s="155"/>
      <c r="AL54" s="154"/>
      <c r="AM54" s="154">
        <v>48</v>
      </c>
      <c r="AN54" s="159"/>
      <c r="AO54" s="158"/>
      <c r="AP54" s="158">
        <v>48</v>
      </c>
      <c r="AQ54" s="155"/>
      <c r="AR54" s="154"/>
      <c r="AS54" s="154">
        <v>48</v>
      </c>
      <c r="AT54" s="159"/>
      <c r="AU54" s="158"/>
      <c r="AV54" s="158">
        <v>48</v>
      </c>
      <c r="AW54" s="155"/>
      <c r="AX54" s="154"/>
      <c r="AY54" s="154">
        <v>48</v>
      </c>
      <c r="AZ54" s="159"/>
      <c r="BA54" s="158"/>
      <c r="BB54" s="158">
        <v>48</v>
      </c>
      <c r="BC54" s="155"/>
      <c r="BD54" s="154"/>
      <c r="BE54" s="154">
        <v>48</v>
      </c>
      <c r="BF54" s="159"/>
      <c r="BG54" s="158"/>
      <c r="BH54" s="158">
        <v>48</v>
      </c>
      <c r="BI54" s="155"/>
      <c r="BJ54" s="154"/>
      <c r="BK54" s="154">
        <v>48</v>
      </c>
      <c r="BL54" s="159"/>
      <c r="BM54" s="158"/>
      <c r="BN54" s="158">
        <v>48</v>
      </c>
      <c r="BO54" s="155" t="s">
        <v>81</v>
      </c>
      <c r="BP54" s="154">
        <v>3476</v>
      </c>
      <c r="BQ54" s="154">
        <v>48</v>
      </c>
    </row>
    <row r="55" spans="1:69" s="125" customFormat="1" ht="18.75" customHeight="1" x14ac:dyDescent="0.25">
      <c r="A55" s="155" t="s">
        <v>8</v>
      </c>
      <c r="B55" s="154">
        <v>211</v>
      </c>
      <c r="C55" s="154">
        <v>49</v>
      </c>
      <c r="D55" s="159" t="s">
        <v>256</v>
      </c>
      <c r="E55" s="158">
        <v>437</v>
      </c>
      <c r="F55" s="158">
        <v>49</v>
      </c>
      <c r="G55" s="155" t="s">
        <v>39</v>
      </c>
      <c r="H55" s="154">
        <v>763</v>
      </c>
      <c r="I55" s="154">
        <v>49</v>
      </c>
      <c r="J55" s="159" t="s">
        <v>19</v>
      </c>
      <c r="K55" s="158">
        <v>1040</v>
      </c>
      <c r="L55" s="158">
        <v>49</v>
      </c>
      <c r="M55" s="155" t="s">
        <v>251</v>
      </c>
      <c r="N55" s="154">
        <v>1462</v>
      </c>
      <c r="O55" s="154">
        <v>49</v>
      </c>
      <c r="P55" s="159" t="s">
        <v>330</v>
      </c>
      <c r="Q55" s="158">
        <v>1647</v>
      </c>
      <c r="R55" s="158">
        <v>49</v>
      </c>
      <c r="S55" s="155" t="s">
        <v>230</v>
      </c>
      <c r="T55" s="154">
        <v>1951</v>
      </c>
      <c r="U55" s="154">
        <v>49</v>
      </c>
      <c r="V55" s="159" t="s">
        <v>244</v>
      </c>
      <c r="W55" s="158">
        <v>2253</v>
      </c>
      <c r="X55" s="158">
        <v>49</v>
      </c>
      <c r="Y55" s="155" t="s">
        <v>251</v>
      </c>
      <c r="Z55" s="154">
        <v>2516</v>
      </c>
      <c r="AA55" s="154">
        <v>49</v>
      </c>
      <c r="AB55" s="159" t="s">
        <v>251</v>
      </c>
      <c r="AC55" s="158">
        <v>2832</v>
      </c>
      <c r="AD55" s="158">
        <v>49</v>
      </c>
      <c r="AE55" s="155" t="s">
        <v>81</v>
      </c>
      <c r="AF55" s="154">
        <v>3110</v>
      </c>
      <c r="AG55" s="154">
        <v>49</v>
      </c>
      <c r="AH55" s="159" t="s">
        <v>252</v>
      </c>
      <c r="AI55" s="158">
        <v>3389</v>
      </c>
      <c r="AJ55" s="158">
        <v>49</v>
      </c>
      <c r="AK55" s="155"/>
      <c r="AL55" s="154"/>
      <c r="AM55" s="154">
        <v>49</v>
      </c>
      <c r="AN55" s="159"/>
      <c r="AO55" s="158"/>
      <c r="AP55" s="158">
        <v>49</v>
      </c>
      <c r="AQ55" s="155"/>
      <c r="AR55" s="154"/>
      <c r="AS55" s="154">
        <v>49</v>
      </c>
      <c r="AT55" s="159"/>
      <c r="AU55" s="158"/>
      <c r="AV55" s="158">
        <v>49</v>
      </c>
      <c r="AW55" s="155"/>
      <c r="AX55" s="154"/>
      <c r="AY55" s="154">
        <v>49</v>
      </c>
      <c r="AZ55" s="159"/>
      <c r="BA55" s="158"/>
      <c r="BB55" s="158">
        <v>49</v>
      </c>
      <c r="BC55" s="155"/>
      <c r="BD55" s="154"/>
      <c r="BE55" s="154">
        <v>49</v>
      </c>
      <c r="BF55" s="159"/>
      <c r="BG55" s="158"/>
      <c r="BH55" s="158">
        <v>49</v>
      </c>
      <c r="BI55" s="155"/>
      <c r="BJ55" s="154"/>
      <c r="BK55" s="154">
        <v>49</v>
      </c>
      <c r="BL55" s="159"/>
      <c r="BM55" s="158"/>
      <c r="BN55" s="158">
        <v>49</v>
      </c>
      <c r="BO55" s="155" t="s">
        <v>252</v>
      </c>
      <c r="BP55" s="154">
        <v>3389</v>
      </c>
      <c r="BQ55" s="154">
        <v>49</v>
      </c>
    </row>
    <row r="56" spans="1:69" s="125" customFormat="1" ht="18.75" customHeight="1" x14ac:dyDescent="0.25">
      <c r="A56" s="155" t="s">
        <v>256</v>
      </c>
      <c r="B56" s="154">
        <v>203</v>
      </c>
      <c r="C56" s="154">
        <v>50</v>
      </c>
      <c r="D56" s="159" t="s">
        <v>228</v>
      </c>
      <c r="E56" s="158">
        <v>420</v>
      </c>
      <c r="F56" s="158">
        <v>50</v>
      </c>
      <c r="G56" s="155" t="s">
        <v>230</v>
      </c>
      <c r="H56" s="154">
        <v>748</v>
      </c>
      <c r="I56" s="154">
        <v>50</v>
      </c>
      <c r="J56" s="159" t="s">
        <v>230</v>
      </c>
      <c r="K56" s="158">
        <v>1033</v>
      </c>
      <c r="L56" s="158">
        <v>50</v>
      </c>
      <c r="M56" s="155" t="s">
        <v>230</v>
      </c>
      <c r="N56" s="154">
        <v>1426</v>
      </c>
      <c r="O56" s="154">
        <v>50</v>
      </c>
      <c r="P56" s="159" t="s">
        <v>230</v>
      </c>
      <c r="Q56" s="158">
        <v>1570</v>
      </c>
      <c r="R56" s="158">
        <v>50</v>
      </c>
      <c r="S56" s="155" t="s">
        <v>330</v>
      </c>
      <c r="T56" s="154">
        <v>1938</v>
      </c>
      <c r="U56" s="154">
        <v>50</v>
      </c>
      <c r="V56" s="159" t="s">
        <v>228</v>
      </c>
      <c r="W56" s="158">
        <v>2234</v>
      </c>
      <c r="X56" s="158">
        <v>50</v>
      </c>
      <c r="Y56" s="155" t="s">
        <v>330</v>
      </c>
      <c r="Z56" s="154">
        <v>2430</v>
      </c>
      <c r="AA56" s="154">
        <v>50</v>
      </c>
      <c r="AB56" s="159" t="s">
        <v>253</v>
      </c>
      <c r="AC56" s="158">
        <v>2675</v>
      </c>
      <c r="AD56" s="158">
        <v>50</v>
      </c>
      <c r="AE56" s="155" t="s">
        <v>330</v>
      </c>
      <c r="AF56" s="154">
        <v>3025</v>
      </c>
      <c r="AG56" s="154">
        <v>50</v>
      </c>
      <c r="AH56" s="159" t="s">
        <v>244</v>
      </c>
      <c r="AI56" s="158">
        <v>3379</v>
      </c>
      <c r="AJ56" s="158">
        <v>50</v>
      </c>
      <c r="AK56" s="155"/>
      <c r="AL56" s="154"/>
      <c r="AM56" s="154">
        <v>50</v>
      </c>
      <c r="AN56" s="159"/>
      <c r="AO56" s="158"/>
      <c r="AP56" s="158">
        <v>50</v>
      </c>
      <c r="AQ56" s="155"/>
      <c r="AR56" s="154"/>
      <c r="AS56" s="154">
        <v>50</v>
      </c>
      <c r="AT56" s="159"/>
      <c r="AU56" s="158"/>
      <c r="AV56" s="158">
        <v>50</v>
      </c>
      <c r="AW56" s="155"/>
      <c r="AX56" s="154"/>
      <c r="AY56" s="154">
        <v>50</v>
      </c>
      <c r="AZ56" s="159"/>
      <c r="BA56" s="158"/>
      <c r="BB56" s="158">
        <v>50</v>
      </c>
      <c r="BC56" s="155"/>
      <c r="BD56" s="154"/>
      <c r="BE56" s="154">
        <v>50</v>
      </c>
      <c r="BF56" s="159"/>
      <c r="BG56" s="158"/>
      <c r="BH56" s="158">
        <v>50</v>
      </c>
      <c r="BI56" s="155"/>
      <c r="BJ56" s="154"/>
      <c r="BK56" s="154">
        <v>50</v>
      </c>
      <c r="BL56" s="159"/>
      <c r="BM56" s="158"/>
      <c r="BN56" s="158">
        <v>50</v>
      </c>
      <c r="BO56" s="155" t="s">
        <v>244</v>
      </c>
      <c r="BP56" s="154">
        <v>3379</v>
      </c>
      <c r="BQ56" s="154">
        <v>50</v>
      </c>
    </row>
    <row r="57" spans="1:69" s="125" customFormat="1" ht="18.75" customHeight="1" x14ac:dyDescent="0.25">
      <c r="A57" s="155" t="s">
        <v>246</v>
      </c>
      <c r="B57" s="154">
        <v>201</v>
      </c>
      <c r="C57" s="154">
        <v>51</v>
      </c>
      <c r="D57" s="159" t="s">
        <v>253</v>
      </c>
      <c r="E57" s="158">
        <v>404</v>
      </c>
      <c r="F57" s="158">
        <v>51</v>
      </c>
      <c r="G57" s="155" t="s">
        <v>19</v>
      </c>
      <c r="H57" s="154">
        <v>688</v>
      </c>
      <c r="I57" s="154">
        <v>51</v>
      </c>
      <c r="J57" s="159" t="s">
        <v>252</v>
      </c>
      <c r="K57" s="158">
        <v>1005</v>
      </c>
      <c r="L57" s="158">
        <v>51</v>
      </c>
      <c r="M57" s="155" t="s">
        <v>228</v>
      </c>
      <c r="N57" s="154">
        <v>1265</v>
      </c>
      <c r="O57" s="154">
        <v>51</v>
      </c>
      <c r="P57" s="159" t="s">
        <v>228</v>
      </c>
      <c r="Q57" s="158">
        <v>1495</v>
      </c>
      <c r="R57" s="158">
        <v>51</v>
      </c>
      <c r="S57" s="155" t="s">
        <v>228</v>
      </c>
      <c r="T57" s="154">
        <v>1899</v>
      </c>
      <c r="U57" s="154">
        <v>51</v>
      </c>
      <c r="V57" s="159" t="s">
        <v>330</v>
      </c>
      <c r="W57" s="158">
        <v>2210</v>
      </c>
      <c r="X57" s="158">
        <v>51</v>
      </c>
      <c r="Y57" s="155" t="s">
        <v>253</v>
      </c>
      <c r="Z57" s="154">
        <v>2360</v>
      </c>
      <c r="AA57" s="154">
        <v>51</v>
      </c>
      <c r="AB57" s="159" t="s">
        <v>330</v>
      </c>
      <c r="AC57" s="158">
        <v>2654</v>
      </c>
      <c r="AD57" s="158">
        <v>51</v>
      </c>
      <c r="AE57" s="155" t="s">
        <v>244</v>
      </c>
      <c r="AF57" s="154">
        <v>2860</v>
      </c>
      <c r="AG57" s="154">
        <v>51</v>
      </c>
      <c r="AH57" s="159" t="s">
        <v>253</v>
      </c>
      <c r="AI57" s="158">
        <v>3249</v>
      </c>
      <c r="AJ57" s="158">
        <v>51</v>
      </c>
      <c r="AK57" s="155"/>
      <c r="AL57" s="154"/>
      <c r="AM57" s="154">
        <v>51</v>
      </c>
      <c r="AN57" s="159"/>
      <c r="AO57" s="158"/>
      <c r="AP57" s="158">
        <v>51</v>
      </c>
      <c r="AQ57" s="155"/>
      <c r="AR57" s="154"/>
      <c r="AS57" s="154">
        <v>51</v>
      </c>
      <c r="AT57" s="159"/>
      <c r="AU57" s="158"/>
      <c r="AV57" s="158">
        <v>51</v>
      </c>
      <c r="AW57" s="155"/>
      <c r="AX57" s="154"/>
      <c r="AY57" s="154">
        <v>51</v>
      </c>
      <c r="AZ57" s="159"/>
      <c r="BA57" s="158"/>
      <c r="BB57" s="158">
        <v>51</v>
      </c>
      <c r="BC57" s="155"/>
      <c r="BD57" s="154"/>
      <c r="BE57" s="154">
        <v>51</v>
      </c>
      <c r="BF57" s="159"/>
      <c r="BG57" s="158"/>
      <c r="BH57" s="158">
        <v>51</v>
      </c>
      <c r="BI57" s="155"/>
      <c r="BJ57" s="154"/>
      <c r="BK57" s="154">
        <v>51</v>
      </c>
      <c r="BL57" s="159"/>
      <c r="BM57" s="158"/>
      <c r="BN57" s="158">
        <v>51</v>
      </c>
      <c r="BO57" s="155" t="s">
        <v>253</v>
      </c>
      <c r="BP57" s="154">
        <v>3249</v>
      </c>
      <c r="BQ57" s="154">
        <v>51</v>
      </c>
    </row>
    <row r="58" spans="1:69" s="125" customFormat="1" ht="18.75" customHeight="1" x14ac:dyDescent="0.25">
      <c r="A58" s="155" t="s">
        <v>249</v>
      </c>
      <c r="B58" s="154">
        <v>183</v>
      </c>
      <c r="C58" s="154">
        <v>52</v>
      </c>
      <c r="D58" s="159" t="s">
        <v>3</v>
      </c>
      <c r="E58" s="158">
        <v>402</v>
      </c>
      <c r="F58" s="158">
        <v>52</v>
      </c>
      <c r="G58" s="155" t="s">
        <v>228</v>
      </c>
      <c r="H58" s="154">
        <v>663</v>
      </c>
      <c r="I58" s="154">
        <v>52</v>
      </c>
      <c r="J58" s="159" t="s">
        <v>253</v>
      </c>
      <c r="K58" s="158">
        <v>942</v>
      </c>
      <c r="L58" s="158">
        <v>52</v>
      </c>
      <c r="M58" s="155" t="s">
        <v>249</v>
      </c>
      <c r="N58" s="154">
        <v>1237</v>
      </c>
      <c r="O58" s="154">
        <v>52</v>
      </c>
      <c r="P58" s="159" t="s">
        <v>249</v>
      </c>
      <c r="Q58" s="158">
        <v>1446</v>
      </c>
      <c r="R58" s="158">
        <v>52</v>
      </c>
      <c r="S58" s="155" t="s">
        <v>253</v>
      </c>
      <c r="T58" s="154">
        <v>1784</v>
      </c>
      <c r="U58" s="154">
        <v>52</v>
      </c>
      <c r="V58" s="159" t="s">
        <v>253</v>
      </c>
      <c r="W58" s="158">
        <v>2172</v>
      </c>
      <c r="X58" s="158">
        <v>52</v>
      </c>
      <c r="Y58" s="155" t="s">
        <v>244</v>
      </c>
      <c r="Z58" s="154">
        <v>2297</v>
      </c>
      <c r="AA58" s="154">
        <v>52</v>
      </c>
      <c r="AB58" s="159" t="s">
        <v>11</v>
      </c>
      <c r="AC58" s="158">
        <v>2547</v>
      </c>
      <c r="AD58" s="158">
        <v>52</v>
      </c>
      <c r="AE58" s="155" t="s">
        <v>253</v>
      </c>
      <c r="AF58" s="154">
        <v>2852</v>
      </c>
      <c r="AG58" s="154">
        <v>52</v>
      </c>
      <c r="AH58" s="159" t="s">
        <v>330</v>
      </c>
      <c r="AI58" s="158">
        <v>3247</v>
      </c>
      <c r="AJ58" s="158">
        <v>52</v>
      </c>
      <c r="AK58" s="155"/>
      <c r="AL58" s="154"/>
      <c r="AM58" s="154">
        <v>52</v>
      </c>
      <c r="AN58" s="159"/>
      <c r="AO58" s="158"/>
      <c r="AP58" s="158">
        <v>52</v>
      </c>
      <c r="AQ58" s="155"/>
      <c r="AR58" s="154"/>
      <c r="AS58" s="154">
        <v>52</v>
      </c>
      <c r="AT58" s="159"/>
      <c r="AU58" s="158"/>
      <c r="AV58" s="158">
        <v>52</v>
      </c>
      <c r="AW58" s="155"/>
      <c r="AX58" s="154"/>
      <c r="AY58" s="154">
        <v>52</v>
      </c>
      <c r="AZ58" s="159"/>
      <c r="BA58" s="158"/>
      <c r="BB58" s="158">
        <v>52</v>
      </c>
      <c r="BC58" s="155"/>
      <c r="BD58" s="154"/>
      <c r="BE58" s="154">
        <v>52</v>
      </c>
      <c r="BF58" s="159"/>
      <c r="BG58" s="158"/>
      <c r="BH58" s="158">
        <v>52</v>
      </c>
      <c r="BI58" s="155"/>
      <c r="BJ58" s="154"/>
      <c r="BK58" s="154">
        <v>52</v>
      </c>
      <c r="BL58" s="159"/>
      <c r="BM58" s="158"/>
      <c r="BN58" s="158">
        <v>52</v>
      </c>
      <c r="BO58" s="155" t="s">
        <v>330</v>
      </c>
      <c r="BP58" s="154">
        <v>3247</v>
      </c>
      <c r="BQ58" s="154">
        <v>52</v>
      </c>
    </row>
    <row r="59" spans="1:69" ht="18.75" customHeight="1" x14ac:dyDescent="0.25">
      <c r="A59" s="155" t="s">
        <v>251</v>
      </c>
      <c r="B59" s="154">
        <v>169</v>
      </c>
      <c r="C59" s="154">
        <v>53</v>
      </c>
      <c r="D59" s="159" t="s">
        <v>246</v>
      </c>
      <c r="E59" s="158">
        <v>378</v>
      </c>
      <c r="F59" s="158">
        <v>53</v>
      </c>
      <c r="G59" s="155" t="s">
        <v>253</v>
      </c>
      <c r="H59" s="154">
        <v>644</v>
      </c>
      <c r="I59" s="154">
        <v>53</v>
      </c>
      <c r="J59" s="159" t="s">
        <v>228</v>
      </c>
      <c r="K59" s="158">
        <v>847</v>
      </c>
      <c r="L59" s="158">
        <v>53</v>
      </c>
      <c r="M59" s="155" t="s">
        <v>253</v>
      </c>
      <c r="N59" s="154">
        <v>1070</v>
      </c>
      <c r="O59" s="154">
        <v>53</v>
      </c>
      <c r="P59" s="159" t="s">
        <v>253</v>
      </c>
      <c r="Q59" s="158">
        <v>1308</v>
      </c>
      <c r="R59" s="158">
        <v>53</v>
      </c>
      <c r="S59" s="155" t="s">
        <v>11</v>
      </c>
      <c r="T59" s="154">
        <v>1710</v>
      </c>
      <c r="U59" s="154">
        <v>53</v>
      </c>
      <c r="V59" s="159" t="s">
        <v>11</v>
      </c>
      <c r="W59" s="158">
        <v>2087</v>
      </c>
      <c r="X59" s="158">
        <v>53</v>
      </c>
      <c r="Y59" s="155" t="s">
        <v>11</v>
      </c>
      <c r="Z59" s="154">
        <v>2267</v>
      </c>
      <c r="AA59" s="154">
        <v>53</v>
      </c>
      <c r="AB59" s="159" t="s">
        <v>244</v>
      </c>
      <c r="AC59" s="158">
        <v>2458</v>
      </c>
      <c r="AD59" s="158">
        <v>53</v>
      </c>
      <c r="AE59" s="155" t="s">
        <v>11</v>
      </c>
      <c r="AF59" s="154">
        <v>2839</v>
      </c>
      <c r="AG59" s="154">
        <v>53</v>
      </c>
      <c r="AH59" s="159" t="s">
        <v>11</v>
      </c>
      <c r="AI59" s="158">
        <v>3191</v>
      </c>
      <c r="AJ59" s="158">
        <v>53</v>
      </c>
      <c r="AK59" s="155"/>
      <c r="AL59" s="154"/>
      <c r="AM59" s="154">
        <v>53</v>
      </c>
      <c r="AN59" s="159"/>
      <c r="AO59" s="158"/>
      <c r="AP59" s="158">
        <v>53</v>
      </c>
      <c r="AQ59" s="155"/>
      <c r="AR59" s="154"/>
      <c r="AS59" s="154">
        <v>53</v>
      </c>
      <c r="AT59" s="159"/>
      <c r="AU59" s="158"/>
      <c r="AV59" s="158">
        <v>53</v>
      </c>
      <c r="AW59" s="155"/>
      <c r="AX59" s="154"/>
      <c r="AY59" s="154">
        <v>53</v>
      </c>
      <c r="AZ59" s="159"/>
      <c r="BA59" s="158"/>
      <c r="BB59" s="158">
        <v>53</v>
      </c>
      <c r="BC59" s="155"/>
      <c r="BD59" s="154"/>
      <c r="BE59" s="154">
        <v>53</v>
      </c>
      <c r="BF59" s="159"/>
      <c r="BG59" s="158"/>
      <c r="BH59" s="158">
        <v>53</v>
      </c>
      <c r="BI59" s="155"/>
      <c r="BJ59" s="154"/>
      <c r="BK59" s="154">
        <v>53</v>
      </c>
      <c r="BL59" s="159"/>
      <c r="BM59" s="158"/>
      <c r="BN59" s="158">
        <v>53</v>
      </c>
      <c r="BO59" s="155" t="s">
        <v>11</v>
      </c>
      <c r="BP59" s="154">
        <v>3191</v>
      </c>
      <c r="BQ59" s="154">
        <v>53</v>
      </c>
    </row>
  </sheetData>
  <sortState ref="AH7:AI59">
    <sortCondition descending="1" ref="AI7:AI59"/>
  </sortState>
  <mergeCells count="24">
    <mergeCell ref="BC5:BE5"/>
    <mergeCell ref="BF5:BH5"/>
    <mergeCell ref="BI5:BK5"/>
    <mergeCell ref="BL5:BN5"/>
    <mergeCell ref="BO5:BQ5"/>
    <mergeCell ref="AZ5:BB5"/>
    <mergeCell ref="S5:U5"/>
    <mergeCell ref="V5:X5"/>
    <mergeCell ref="Y5:AA5"/>
    <mergeCell ref="AB5:AD5"/>
    <mergeCell ref="AE5:AG5"/>
    <mergeCell ref="AH5:AJ5"/>
    <mergeCell ref="AK5:AM5"/>
    <mergeCell ref="AN5:AP5"/>
    <mergeCell ref="AQ5:AS5"/>
    <mergeCell ref="AT5:AV5"/>
    <mergeCell ref="AW5:AY5"/>
    <mergeCell ref="B4:R4"/>
    <mergeCell ref="A5:C5"/>
    <mergeCell ref="D5:F5"/>
    <mergeCell ref="G5:I5"/>
    <mergeCell ref="J5:L5"/>
    <mergeCell ref="M5:O5"/>
    <mergeCell ref="P5:R5"/>
  </mergeCells>
  <printOptions horizontalCentered="1" verticalCentered="1"/>
  <pageMargins left="0.19685039370078741" right="0.19685039370078741" top="0.19685039370078741" bottom="0.19685039370078741" header="0.31496062992125984" footer="0.31496062992125984"/>
  <pageSetup paperSize="9"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13</vt:i4>
      </vt:variant>
    </vt:vector>
  </HeadingPairs>
  <TitlesOfParts>
    <vt:vector size="52" baseType="lpstr">
      <vt:lpstr>Cover</vt:lpstr>
      <vt:lpstr>Data</vt:lpstr>
      <vt:lpstr>Team Selector</vt:lpstr>
      <vt:lpstr>Transfer Sheet</vt:lpstr>
      <vt:lpstr>Rules</vt:lpstr>
      <vt:lpstr>New Players</vt:lpstr>
      <vt:lpstr>League Table</vt:lpstr>
      <vt:lpstr>Weekly League Table</vt:lpstr>
      <vt:lpstr>Weekly Total League Table</vt:lpstr>
      <vt:lpstr>League Position Tracker</vt:lpstr>
      <vt:lpstr>Team of the Week</vt:lpstr>
      <vt:lpstr>Team Points Checker</vt:lpstr>
      <vt:lpstr>Points - Teams W1</vt:lpstr>
      <vt:lpstr>Points - Teams W2</vt:lpstr>
      <vt:lpstr>Points - Player Total</vt:lpstr>
      <vt:lpstr>Points - Summary</vt:lpstr>
      <vt:lpstr>Apperances</vt:lpstr>
      <vt:lpstr>Points - Runs</vt:lpstr>
      <vt:lpstr>Points - Runs 50s</vt:lpstr>
      <vt:lpstr>Points - Runs 100s</vt:lpstr>
      <vt:lpstr>Points - Wickets</vt:lpstr>
      <vt:lpstr>Points - 5 fers</vt:lpstr>
      <vt:lpstr>Points - Hattrick</vt:lpstr>
      <vt:lpstr>Points - Fielding</vt:lpstr>
      <vt:lpstr>Teams - Window 1 Captains</vt:lpstr>
      <vt:lpstr>Captains W1</vt:lpstr>
      <vt:lpstr>Batting</vt:lpstr>
      <vt:lpstr>Bowling</vt:lpstr>
      <vt:lpstr>Fielding (Out fielders)</vt:lpstr>
      <vt:lpstr>Total</vt:lpstr>
      <vt:lpstr>Captains W2</vt:lpstr>
      <vt:lpstr>Teams - Player List W1</vt:lpstr>
      <vt:lpstr>Teams - Player List W2</vt:lpstr>
      <vt:lpstr>Teams - Window 1</vt:lpstr>
      <vt:lpstr>Teams - Window 2</vt:lpstr>
      <vt:lpstr>Teams - Window 3</vt:lpstr>
      <vt:lpstr>Teams - Window 4</vt:lpstr>
      <vt:lpstr>Teams - Window 5</vt:lpstr>
      <vt:lpstr>Payments</vt:lpstr>
      <vt:lpstr>Cover!Print_Area</vt:lpstr>
      <vt:lpstr>Data!Print_Area</vt:lpstr>
      <vt:lpstr>'League Position Tracker'!Print_Area</vt:lpstr>
      <vt:lpstr>'League Table'!Print_Area</vt:lpstr>
      <vt:lpstr>'Points - Player Total'!Print_Area</vt:lpstr>
      <vt:lpstr>'Points - Summary'!Print_Area</vt:lpstr>
      <vt:lpstr>Rules!Print_Area</vt:lpstr>
      <vt:lpstr>'Team Selector'!Print_Area</vt:lpstr>
      <vt:lpstr>'Teams - Window 2'!Print_Area</vt:lpstr>
      <vt:lpstr>Total!Print_Area</vt:lpstr>
      <vt:lpstr>'Weekly League Table'!Print_Area</vt:lpstr>
      <vt:lpstr>'Weekly Total League Table'!Print_Area</vt:lpstr>
      <vt:lpstr>'Teams - Window 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Glayzer</dc:creator>
  <cp:lastModifiedBy>Ian Glayzer</cp:lastModifiedBy>
  <cp:lastPrinted>2018-07-12T12:16:43Z</cp:lastPrinted>
  <dcterms:created xsi:type="dcterms:W3CDTF">2018-03-23T12:05:55Z</dcterms:created>
  <dcterms:modified xsi:type="dcterms:W3CDTF">2018-07-12T13:15:00Z</dcterms:modified>
</cp:coreProperties>
</file>